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politie\budget\MJP2026-2031\"/>
    </mc:Choice>
  </mc:AlternateContent>
  <xr:revisionPtr revIDLastSave="0" documentId="8_{69053FDA-694F-4876-A64F-779E1F5E65A4}" xr6:coauthVersionLast="36" xr6:coauthVersionMax="36" xr10:uidLastSave="{00000000-0000-0000-0000-000000000000}"/>
  <bookViews>
    <workbookView xWindow="0" yWindow="0" windowWidth="25200" windowHeight="11190" firstSheet="1" activeTab="4" xr2:uid="{00000000-000D-0000-FFFF-FFFF00000000}"/>
  </bookViews>
  <sheets>
    <sheet name="uitgaven gewone dienst" sheetId="1" r:id="rId1"/>
    <sheet name="inkomsten gewone dienst" sheetId="2" r:id="rId2"/>
    <sheet name="uitgaven buitengewone dienst" sheetId="3" r:id="rId3"/>
    <sheet name="inkomsten buitengewone dienst" sheetId="4" r:id="rId4"/>
    <sheet name="Samenvatting dotaties" sheetId="5" r:id="rId5"/>
  </sheets>
  <externalReferences>
    <externalReference r:id="rId6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2" i="4" l="1"/>
  <c r="N22" i="4"/>
  <c r="O22" i="4"/>
  <c r="P22" i="4"/>
  <c r="Q22" i="4"/>
  <c r="N19" i="4"/>
  <c r="O19" i="4"/>
  <c r="P19" i="4"/>
  <c r="Q19" i="4"/>
  <c r="M19" i="4"/>
  <c r="M18" i="4"/>
  <c r="N18" i="4"/>
  <c r="O18" i="4"/>
  <c r="P18" i="4"/>
  <c r="Q18" i="4"/>
  <c r="N8" i="4"/>
  <c r="O8" i="4"/>
  <c r="P8" i="4"/>
  <c r="Q8" i="4"/>
  <c r="N7" i="4"/>
  <c r="O7" i="4"/>
  <c r="P7" i="4"/>
  <c r="Q7" i="4"/>
  <c r="M8" i="4"/>
  <c r="M7" i="4"/>
  <c r="N6" i="4"/>
  <c r="O6" i="4"/>
  <c r="P6" i="4"/>
  <c r="Q6" i="4"/>
  <c r="M6" i="4"/>
  <c r="O29" i="2"/>
  <c r="N29" i="2"/>
  <c r="M29" i="2"/>
  <c r="L29" i="2"/>
  <c r="O28" i="2"/>
  <c r="N28" i="2"/>
  <c r="M28" i="2"/>
  <c r="L28" i="2"/>
  <c r="O27" i="2"/>
  <c r="N27" i="2"/>
  <c r="M27" i="2"/>
  <c r="L27" i="2"/>
  <c r="K29" i="2"/>
  <c r="K28" i="2"/>
  <c r="K27" i="2"/>
  <c r="O121" i="1"/>
  <c r="P121" i="1"/>
  <c r="Q121" i="1"/>
  <c r="R121" i="1"/>
  <c r="S121" i="1"/>
  <c r="J39" i="2" l="1"/>
  <c r="O40" i="1"/>
  <c r="F32" i="3"/>
  <c r="O110" i="1"/>
  <c r="P110" i="1"/>
  <c r="Q110" i="1"/>
  <c r="R110" i="1"/>
  <c r="S110" i="1"/>
  <c r="O98" i="1"/>
  <c r="P98" i="1"/>
  <c r="Q98" i="1"/>
  <c r="R98" i="1"/>
  <c r="S98" i="1"/>
  <c r="O86" i="1"/>
  <c r="P86" i="1"/>
  <c r="P3" i="1"/>
  <c r="Q3" i="1" s="1"/>
  <c r="R3" i="1" s="1"/>
  <c r="S3" i="1" s="1"/>
  <c r="P5" i="1"/>
  <c r="Q5" i="1"/>
  <c r="R5" i="1"/>
  <c r="S5" i="1"/>
  <c r="P6" i="1"/>
  <c r="Q6" i="1" s="1"/>
  <c r="R6" i="1" s="1"/>
  <c r="S6" i="1" s="1"/>
  <c r="P7" i="1"/>
  <c r="Q7" i="1" s="1"/>
  <c r="R7" i="1" s="1"/>
  <c r="S7" i="1" s="1"/>
  <c r="P8" i="1"/>
  <c r="Q8" i="1"/>
  <c r="R8" i="1"/>
  <c r="S8" i="1"/>
  <c r="P9" i="1"/>
  <c r="Q9" i="1" s="1"/>
  <c r="R9" i="1" s="1"/>
  <c r="S9" i="1" s="1"/>
  <c r="P10" i="1"/>
  <c r="Q10" i="1" s="1"/>
  <c r="R10" i="1" s="1"/>
  <c r="S10" i="1" s="1"/>
  <c r="P11" i="1"/>
  <c r="Q11" i="1"/>
  <c r="R11" i="1"/>
  <c r="S11" i="1"/>
  <c r="P12" i="1"/>
  <c r="Q12" i="1"/>
  <c r="R12" i="1"/>
  <c r="S12" i="1"/>
  <c r="P13" i="1"/>
  <c r="Q13" i="1"/>
  <c r="R13" i="1" s="1"/>
  <c r="S13" i="1" s="1"/>
  <c r="P14" i="1"/>
  <c r="Q14" i="1" s="1"/>
  <c r="R14" i="1" s="1"/>
  <c r="S14" i="1" s="1"/>
  <c r="P15" i="1"/>
  <c r="Q15" i="1"/>
  <c r="R15" i="1"/>
  <c r="S15" i="1"/>
  <c r="P16" i="1"/>
  <c r="Q16" i="1"/>
  <c r="R16" i="1"/>
  <c r="S16" i="1"/>
  <c r="P17" i="1"/>
  <c r="Q17" i="1" s="1"/>
  <c r="R17" i="1" s="1"/>
  <c r="S17" i="1" s="1"/>
  <c r="P18" i="1"/>
  <c r="Q18" i="1"/>
  <c r="R18" i="1"/>
  <c r="S18" i="1"/>
  <c r="P19" i="1"/>
  <c r="Q19" i="1"/>
  <c r="R19" i="1"/>
  <c r="S19" i="1"/>
  <c r="P20" i="1"/>
  <c r="Q20" i="1"/>
  <c r="R20" i="1" s="1"/>
  <c r="S20" i="1" s="1"/>
  <c r="P21" i="1"/>
  <c r="Q21" i="1" s="1"/>
  <c r="R21" i="1" s="1"/>
  <c r="S21" i="1" s="1"/>
  <c r="P22" i="1"/>
  <c r="Q22" i="1"/>
  <c r="R22" i="1"/>
  <c r="S22" i="1"/>
  <c r="P23" i="1"/>
  <c r="Q23" i="1"/>
  <c r="R23" i="1"/>
  <c r="S23" i="1"/>
  <c r="P24" i="1"/>
  <c r="Q24" i="1" s="1"/>
  <c r="R24" i="1" s="1"/>
  <c r="S24" i="1" s="1"/>
  <c r="P25" i="1"/>
  <c r="Q25" i="1"/>
  <c r="R25" i="1"/>
  <c r="S25" i="1"/>
  <c r="P26" i="1"/>
  <c r="Q26" i="1"/>
  <c r="R26" i="1"/>
  <c r="S26" i="1"/>
  <c r="P27" i="1"/>
  <c r="Q27" i="1"/>
  <c r="R27" i="1" s="1"/>
  <c r="S27" i="1" s="1"/>
  <c r="P28" i="1"/>
  <c r="Q28" i="1" s="1"/>
  <c r="R28" i="1" s="1"/>
  <c r="S28" i="1" s="1"/>
  <c r="P29" i="1"/>
  <c r="Q29" i="1"/>
  <c r="R29" i="1"/>
  <c r="S29" i="1"/>
  <c r="P30" i="1"/>
  <c r="Q30" i="1"/>
  <c r="R30" i="1"/>
  <c r="S30" i="1"/>
  <c r="P31" i="1"/>
  <c r="Q31" i="1" s="1"/>
  <c r="R31" i="1" s="1"/>
  <c r="S31" i="1" s="1"/>
  <c r="P32" i="1"/>
  <c r="Q32" i="1"/>
  <c r="R32" i="1"/>
  <c r="S32" i="1"/>
  <c r="P33" i="1"/>
  <c r="Q33" i="1"/>
  <c r="R33" i="1"/>
  <c r="S33" i="1"/>
  <c r="P34" i="1"/>
  <c r="Q34" i="1"/>
  <c r="R34" i="1" s="1"/>
  <c r="S34" i="1" s="1"/>
  <c r="P35" i="1"/>
  <c r="Q35" i="1" s="1"/>
  <c r="R35" i="1" s="1"/>
  <c r="S35" i="1" s="1"/>
  <c r="P36" i="1"/>
  <c r="Q36" i="1"/>
  <c r="R36" i="1"/>
  <c r="S36" i="1"/>
  <c r="P37" i="1"/>
  <c r="Q37" i="1"/>
  <c r="R37" i="1"/>
  <c r="S37" i="1"/>
  <c r="P38" i="1"/>
  <c r="Q38" i="1" s="1"/>
  <c r="R38" i="1" s="1"/>
  <c r="S38" i="1" s="1"/>
  <c r="P39" i="1"/>
  <c r="Q39" i="1"/>
  <c r="R39" i="1"/>
  <c r="S39" i="1"/>
  <c r="S86" i="1"/>
  <c r="P42" i="1"/>
  <c r="Q42" i="1" s="1"/>
  <c r="R42" i="1" s="1"/>
  <c r="S42" i="1" s="1"/>
  <c r="P43" i="1"/>
  <c r="Q43" i="1"/>
  <c r="R43" i="1"/>
  <c r="S43" i="1"/>
  <c r="P44" i="1"/>
  <c r="Q44" i="1"/>
  <c r="R44" i="1"/>
  <c r="S44" i="1"/>
  <c r="P45" i="1"/>
  <c r="Q45" i="1" s="1"/>
  <c r="R45" i="1" s="1"/>
  <c r="S45" i="1" s="1"/>
  <c r="P46" i="1"/>
  <c r="Q46" i="1"/>
  <c r="R46" i="1"/>
  <c r="S46" i="1"/>
  <c r="P47" i="1"/>
  <c r="Q47" i="1"/>
  <c r="R47" i="1"/>
  <c r="S47" i="1"/>
  <c r="P48" i="1"/>
  <c r="Q48" i="1"/>
  <c r="R48" i="1" s="1"/>
  <c r="S48" i="1" s="1"/>
  <c r="P49" i="1"/>
  <c r="Q49" i="1" s="1"/>
  <c r="R49" i="1" s="1"/>
  <c r="S49" i="1" s="1"/>
  <c r="P50" i="1"/>
  <c r="Q50" i="1"/>
  <c r="R50" i="1"/>
  <c r="S50" i="1"/>
  <c r="P51" i="1"/>
  <c r="Q51" i="1"/>
  <c r="R51" i="1"/>
  <c r="S51" i="1"/>
  <c r="P52" i="1"/>
  <c r="Q52" i="1" s="1"/>
  <c r="R52" i="1" s="1"/>
  <c r="S52" i="1" s="1"/>
  <c r="P53" i="1"/>
  <c r="Q53" i="1"/>
  <c r="R53" i="1"/>
  <c r="S53" i="1"/>
  <c r="P54" i="1"/>
  <c r="Q54" i="1"/>
  <c r="R54" i="1"/>
  <c r="S54" i="1"/>
  <c r="P55" i="1"/>
  <c r="Q55" i="1"/>
  <c r="R55" i="1" s="1"/>
  <c r="S55" i="1" s="1"/>
  <c r="P56" i="1"/>
  <c r="Q56" i="1" s="1"/>
  <c r="R56" i="1" s="1"/>
  <c r="S56" i="1" s="1"/>
  <c r="P57" i="1"/>
  <c r="Q57" i="1"/>
  <c r="R57" i="1"/>
  <c r="S57" i="1"/>
  <c r="P58" i="1"/>
  <c r="Q58" i="1"/>
  <c r="R58" i="1"/>
  <c r="S58" i="1"/>
  <c r="P59" i="1"/>
  <c r="Q59" i="1" s="1"/>
  <c r="R59" i="1" s="1"/>
  <c r="S59" i="1" s="1"/>
  <c r="P60" i="1"/>
  <c r="Q60" i="1"/>
  <c r="R60" i="1"/>
  <c r="S60" i="1"/>
  <c r="P61" i="1"/>
  <c r="Q61" i="1"/>
  <c r="R61" i="1"/>
  <c r="S61" i="1"/>
  <c r="P62" i="1"/>
  <c r="Q62" i="1"/>
  <c r="R62" i="1" s="1"/>
  <c r="S62" i="1" s="1"/>
  <c r="P63" i="1"/>
  <c r="Q63" i="1" s="1"/>
  <c r="R63" i="1" s="1"/>
  <c r="S63" i="1" s="1"/>
  <c r="P64" i="1"/>
  <c r="Q64" i="1"/>
  <c r="R64" i="1"/>
  <c r="S64" i="1"/>
  <c r="P65" i="1"/>
  <c r="Q65" i="1"/>
  <c r="R65" i="1"/>
  <c r="S65" i="1"/>
  <c r="P66" i="1"/>
  <c r="Q66" i="1" s="1"/>
  <c r="R66" i="1" s="1"/>
  <c r="S66" i="1" s="1"/>
  <c r="P67" i="1"/>
  <c r="Q67" i="1"/>
  <c r="R67" i="1"/>
  <c r="S67" i="1"/>
  <c r="P68" i="1"/>
  <c r="Q68" i="1"/>
  <c r="R68" i="1"/>
  <c r="S68" i="1"/>
  <c r="P69" i="1"/>
  <c r="Q69" i="1"/>
  <c r="R69" i="1" s="1"/>
  <c r="S69" i="1" s="1"/>
  <c r="P70" i="1"/>
  <c r="Q70" i="1" s="1"/>
  <c r="R70" i="1" s="1"/>
  <c r="S70" i="1" s="1"/>
  <c r="P71" i="1"/>
  <c r="Q71" i="1"/>
  <c r="R71" i="1"/>
  <c r="S71" i="1"/>
  <c r="P72" i="1"/>
  <c r="Q72" i="1"/>
  <c r="R72" i="1"/>
  <c r="S72" i="1"/>
  <c r="P73" i="1"/>
  <c r="Q73" i="1" s="1"/>
  <c r="R73" i="1" s="1"/>
  <c r="S73" i="1" s="1"/>
  <c r="P74" i="1"/>
  <c r="Q74" i="1"/>
  <c r="R74" i="1"/>
  <c r="S74" i="1"/>
  <c r="P75" i="1"/>
  <c r="Q75" i="1"/>
  <c r="R75" i="1"/>
  <c r="S75" i="1"/>
  <c r="P76" i="1"/>
  <c r="Q76" i="1"/>
  <c r="R76" i="1" s="1"/>
  <c r="S76" i="1" s="1"/>
  <c r="P77" i="1"/>
  <c r="Q77" i="1" s="1"/>
  <c r="R77" i="1" s="1"/>
  <c r="S77" i="1" s="1"/>
  <c r="P78" i="1"/>
  <c r="Q78" i="1"/>
  <c r="R78" i="1"/>
  <c r="S78" i="1"/>
  <c r="P79" i="1"/>
  <c r="Q79" i="1"/>
  <c r="R79" i="1"/>
  <c r="S79" i="1"/>
  <c r="P80" i="1"/>
  <c r="Q80" i="1" s="1"/>
  <c r="R80" i="1" s="1"/>
  <c r="S80" i="1" s="1"/>
  <c r="P81" i="1"/>
  <c r="Q81" i="1"/>
  <c r="R81" i="1"/>
  <c r="S81" i="1"/>
  <c r="P82" i="1"/>
  <c r="Q82" i="1"/>
  <c r="R82" i="1"/>
  <c r="S82" i="1"/>
  <c r="P83" i="1"/>
  <c r="Q83" i="1"/>
  <c r="R83" i="1" s="1"/>
  <c r="S83" i="1" s="1"/>
  <c r="P84" i="1"/>
  <c r="Q84" i="1" s="1"/>
  <c r="R84" i="1" s="1"/>
  <c r="S84" i="1" s="1"/>
  <c r="P85" i="1"/>
  <c r="Q85" i="1"/>
  <c r="R85" i="1"/>
  <c r="S85" i="1"/>
  <c r="P89" i="1"/>
  <c r="Q89" i="1"/>
  <c r="R89" i="1"/>
  <c r="S89" i="1"/>
  <c r="P90" i="1"/>
  <c r="Q90" i="1"/>
  <c r="R90" i="1" s="1"/>
  <c r="S90" i="1" s="1"/>
  <c r="P91" i="1"/>
  <c r="Q91" i="1" s="1"/>
  <c r="R91" i="1" s="1"/>
  <c r="S91" i="1" s="1"/>
  <c r="P92" i="1"/>
  <c r="Q92" i="1"/>
  <c r="R92" i="1"/>
  <c r="S92" i="1"/>
  <c r="P93" i="1"/>
  <c r="Q93" i="1"/>
  <c r="R93" i="1"/>
  <c r="S93" i="1"/>
  <c r="P94" i="1"/>
  <c r="Q94" i="1" s="1"/>
  <c r="R94" i="1" s="1"/>
  <c r="S94" i="1" s="1"/>
  <c r="P95" i="1"/>
  <c r="Q95" i="1"/>
  <c r="R95" i="1"/>
  <c r="S95" i="1"/>
  <c r="P96" i="1"/>
  <c r="Q96" i="1"/>
  <c r="R96" i="1"/>
  <c r="S96" i="1"/>
  <c r="P97" i="1"/>
  <c r="Q97" i="1"/>
  <c r="R97" i="1" s="1"/>
  <c r="S97" i="1" s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9" i="1"/>
  <c r="O90" i="1"/>
  <c r="O91" i="1"/>
  <c r="O92" i="1"/>
  <c r="O93" i="1"/>
  <c r="O94" i="1"/>
  <c r="O95" i="1"/>
  <c r="O96" i="1"/>
  <c r="O97" i="1"/>
  <c r="O3" i="1"/>
  <c r="N110" i="1"/>
  <c r="N98" i="1"/>
  <c r="N86" i="1"/>
  <c r="N40" i="1"/>
  <c r="O118" i="1" l="1"/>
  <c r="R86" i="1"/>
  <c r="Q86" i="1"/>
  <c r="P4" i="1"/>
  <c r="N118" i="1"/>
  <c r="N121" i="1" s="1"/>
  <c r="E17" i="5"/>
  <c r="E16" i="5"/>
  <c r="E15" i="5"/>
  <c r="L14" i="2"/>
  <c r="M14" i="2"/>
  <c r="N14" i="2" s="1"/>
  <c r="O14" i="2" s="1"/>
  <c r="L15" i="2"/>
  <c r="M15" i="2" s="1"/>
  <c r="N15" i="2" s="1"/>
  <c r="O15" i="2" s="1"/>
  <c r="L16" i="2"/>
  <c r="M16" i="2" s="1"/>
  <c r="N16" i="2" s="1"/>
  <c r="O16" i="2" s="1"/>
  <c r="L17" i="2"/>
  <c r="M17" i="2"/>
  <c r="N17" i="2" s="1"/>
  <c r="O17" i="2" s="1"/>
  <c r="L18" i="2"/>
  <c r="M18" i="2" s="1"/>
  <c r="N18" i="2" s="1"/>
  <c r="O18" i="2" s="1"/>
  <c r="L19" i="2"/>
  <c r="M19" i="2"/>
  <c r="N19" i="2"/>
  <c r="O19" i="2"/>
  <c r="L22" i="2"/>
  <c r="M22" i="2" s="1"/>
  <c r="N22" i="2" s="1"/>
  <c r="O22" i="2" s="1"/>
  <c r="L25" i="2"/>
  <c r="M25" i="2" s="1"/>
  <c r="N25" i="2" s="1"/>
  <c r="O25" i="2" s="1"/>
  <c r="L13" i="2"/>
  <c r="M13" i="2" s="1"/>
  <c r="N13" i="2" s="1"/>
  <c r="O13" i="2" s="1"/>
  <c r="L30" i="2"/>
  <c r="F10" i="5" s="1"/>
  <c r="M30" i="2"/>
  <c r="G10" i="5" s="1"/>
  <c r="N30" i="2"/>
  <c r="H10" i="5" s="1"/>
  <c r="O30" i="2"/>
  <c r="I10" i="5" s="1"/>
  <c r="L31" i="2"/>
  <c r="F11" i="5" s="1"/>
  <c r="M31" i="2"/>
  <c r="G11" i="5" s="1"/>
  <c r="N31" i="2"/>
  <c r="H11" i="5" s="1"/>
  <c r="O31" i="2"/>
  <c r="I11" i="5" s="1"/>
  <c r="K31" i="2"/>
  <c r="E11" i="5" s="1"/>
  <c r="K30" i="2"/>
  <c r="E10" i="5" s="1"/>
  <c r="K25" i="2"/>
  <c r="K24" i="2"/>
  <c r="L24" i="2" s="1"/>
  <c r="M24" i="2" s="1"/>
  <c r="N24" i="2" s="1"/>
  <c r="O24" i="2" s="1"/>
  <c r="K23" i="2"/>
  <c r="L23" i="2" s="1"/>
  <c r="M23" i="2" s="1"/>
  <c r="N23" i="2" s="1"/>
  <c r="O23" i="2" s="1"/>
  <c r="K21" i="2"/>
  <c r="L21" i="2" s="1"/>
  <c r="M21" i="2" s="1"/>
  <c r="N21" i="2" s="1"/>
  <c r="O21" i="2" s="1"/>
  <c r="K20" i="2"/>
  <c r="L20" i="2" s="1"/>
  <c r="M20" i="2" s="1"/>
  <c r="N20" i="2" s="1"/>
  <c r="O20" i="2" s="1"/>
  <c r="K19" i="2"/>
  <c r="K17" i="2"/>
  <c r="K15" i="2"/>
  <c r="K14" i="2"/>
  <c r="K13" i="2"/>
  <c r="K9" i="2"/>
  <c r="L9" i="2" s="1"/>
  <c r="M9" i="2" s="1"/>
  <c r="N9" i="2" s="1"/>
  <c r="O9" i="2" s="1"/>
  <c r="K8" i="2"/>
  <c r="L8" i="2" s="1"/>
  <c r="M8" i="2" s="1"/>
  <c r="N8" i="2" s="1"/>
  <c r="O8" i="2" s="1"/>
  <c r="H110" i="1"/>
  <c r="I110" i="1"/>
  <c r="J110" i="1"/>
  <c r="K110" i="1"/>
  <c r="L110" i="1"/>
  <c r="M110" i="1"/>
  <c r="G110" i="1"/>
  <c r="P40" i="1" l="1"/>
  <c r="P118" i="1" s="1"/>
  <c r="Q4" i="1"/>
  <c r="E18" i="3"/>
  <c r="K19" i="4" s="1"/>
  <c r="K22" i="4" s="1"/>
  <c r="I38" i="2"/>
  <c r="M18" i="1"/>
  <c r="M40" i="1" s="1"/>
  <c r="M86" i="1"/>
  <c r="M98" i="1"/>
  <c r="D9" i="5"/>
  <c r="D8" i="5"/>
  <c r="D7" i="5"/>
  <c r="Q40" i="1" l="1"/>
  <c r="Q118" i="1" s="1"/>
  <c r="R4" i="1"/>
  <c r="M118" i="1"/>
  <c r="I39" i="2" s="1"/>
  <c r="I41" i="2" s="1"/>
  <c r="J18" i="4"/>
  <c r="K18" i="4"/>
  <c r="L18" i="4"/>
  <c r="L98" i="1"/>
  <c r="S4" i="1" l="1"/>
  <c r="S40" i="1" s="1"/>
  <c r="S118" i="1" s="1"/>
  <c r="R40" i="1"/>
  <c r="R118" i="1" s="1"/>
  <c r="M121" i="1"/>
  <c r="D12" i="5"/>
  <c r="D17" i="5"/>
  <c r="D16" i="5"/>
  <c r="D15" i="5"/>
  <c r="L19" i="4" l="1"/>
  <c r="L22" i="4" s="1"/>
  <c r="J38" i="2" l="1"/>
  <c r="D18" i="4" l="1"/>
  <c r="D19" i="4"/>
  <c r="C22" i="4"/>
  <c r="D22" i="4"/>
  <c r="C38" i="2"/>
  <c r="D38" i="2"/>
  <c r="E38" i="2"/>
  <c r="F38" i="2"/>
  <c r="G38" i="2"/>
  <c r="H19" i="4"/>
  <c r="I98" i="1"/>
  <c r="J98" i="1"/>
  <c r="J86" i="1"/>
  <c r="J40" i="1"/>
  <c r="H18" i="4"/>
  <c r="D18" i="3"/>
  <c r="J19" i="4" s="1"/>
  <c r="H38" i="2"/>
  <c r="L40" i="1"/>
  <c r="L86" i="1"/>
  <c r="G18" i="4"/>
  <c r="G19" i="4"/>
  <c r="H22" i="4" l="1"/>
  <c r="G22" i="4"/>
  <c r="J22" i="4"/>
  <c r="J118" i="1"/>
  <c r="L118" i="1"/>
  <c r="L121" i="1" s="1"/>
  <c r="C110" i="1"/>
  <c r="K39" i="2" l="1"/>
  <c r="J41" i="2"/>
  <c r="J121" i="1"/>
  <c r="F39" i="2" s="1"/>
  <c r="F41" i="2" s="1"/>
  <c r="H39" i="2"/>
  <c r="H41" i="2" s="1"/>
  <c r="I86" i="1"/>
  <c r="I40" i="1"/>
  <c r="I18" i="4"/>
  <c r="E110" i="1"/>
  <c r="E98" i="1"/>
  <c r="E86" i="1"/>
  <c r="E40" i="1"/>
  <c r="D110" i="1"/>
  <c r="D98" i="1"/>
  <c r="D86" i="1"/>
  <c r="D40" i="1"/>
  <c r="F18" i="4"/>
  <c r="E18" i="4"/>
  <c r="H98" i="1"/>
  <c r="H86" i="1"/>
  <c r="H40" i="1"/>
  <c r="E8" i="5" l="1"/>
  <c r="E23" i="5" s="1"/>
  <c r="L39" i="2"/>
  <c r="H118" i="1"/>
  <c r="D39" i="2" s="1"/>
  <c r="D41" i="2" s="1"/>
  <c r="D118" i="1"/>
  <c r="E118" i="1"/>
  <c r="I118" i="1"/>
  <c r="E39" i="2" s="1"/>
  <c r="E41" i="2" s="1"/>
  <c r="F22" i="4"/>
  <c r="E22" i="4"/>
  <c r="G86" i="1"/>
  <c r="K38" i="2" l="1"/>
  <c r="F8" i="5"/>
  <c r="F23" i="5" s="1"/>
  <c r="F9" i="5"/>
  <c r="F24" i="5" s="1"/>
  <c r="M39" i="2"/>
  <c r="I121" i="1"/>
  <c r="H121" i="1"/>
  <c r="D24" i="5"/>
  <c r="C17" i="5"/>
  <c r="C24" i="5" s="1"/>
  <c r="B17" i="5"/>
  <c r="D23" i="5"/>
  <c r="C16" i="5"/>
  <c r="C23" i="5" s="1"/>
  <c r="B16" i="5"/>
  <c r="D18" i="5"/>
  <c r="C15" i="5"/>
  <c r="C22" i="5" s="1"/>
  <c r="B15" i="5"/>
  <c r="B9" i="5"/>
  <c r="B8" i="5"/>
  <c r="B7" i="5"/>
  <c r="L38" i="2" l="1"/>
  <c r="L41" i="2" s="1"/>
  <c r="F7" i="5"/>
  <c r="G9" i="5"/>
  <c r="G24" i="5" s="1"/>
  <c r="G8" i="5"/>
  <c r="G23" i="5" s="1"/>
  <c r="O39" i="2"/>
  <c r="N39" i="2"/>
  <c r="B22" i="5"/>
  <c r="B18" i="5"/>
  <c r="B23" i="5"/>
  <c r="B24" i="5"/>
  <c r="C25" i="5"/>
  <c r="D22" i="5"/>
  <c r="D25" i="5" s="1"/>
  <c r="C18" i="5"/>
  <c r="B12" i="5"/>
  <c r="H9" i="5" l="1"/>
  <c r="H24" i="5" s="1"/>
  <c r="H8" i="5"/>
  <c r="H23" i="5" s="1"/>
  <c r="I9" i="5"/>
  <c r="I24" i="5" s="1"/>
  <c r="I8" i="5"/>
  <c r="I23" i="5" s="1"/>
  <c r="G7" i="5"/>
  <c r="M38" i="2"/>
  <c r="M41" i="2" s="1"/>
  <c r="F22" i="5"/>
  <c r="F25" i="5" s="1"/>
  <c r="F12" i="5"/>
  <c r="B25" i="5"/>
  <c r="C18" i="3"/>
  <c r="I19" i="4" s="1"/>
  <c r="I22" i="4" s="1"/>
  <c r="G22" i="5" l="1"/>
  <c r="G25" i="5" s="1"/>
  <c r="G12" i="5"/>
  <c r="H7" i="5"/>
  <c r="N38" i="2"/>
  <c r="N41" i="2" s="1"/>
  <c r="I7" i="5"/>
  <c r="O38" i="2"/>
  <c r="O41" i="2" s="1"/>
  <c r="F110" i="1"/>
  <c r="C98" i="1"/>
  <c r="F98" i="1"/>
  <c r="F86" i="1"/>
  <c r="F40" i="1"/>
  <c r="G98" i="1"/>
  <c r="G40" i="1"/>
  <c r="I22" i="5" l="1"/>
  <c r="I25" i="5" s="1"/>
  <c r="I12" i="5"/>
  <c r="H22" i="5"/>
  <c r="H25" i="5" s="1"/>
  <c r="H12" i="5"/>
  <c r="F118" i="1"/>
  <c r="F121" i="1" s="1"/>
  <c r="G118" i="1"/>
  <c r="C39" i="2" s="1"/>
  <c r="C41" i="2" s="1"/>
  <c r="G121" i="1" l="1"/>
  <c r="K40" i="1"/>
  <c r="C40" i="1" l="1"/>
  <c r="K98" i="1"/>
  <c r="C86" i="1" l="1"/>
  <c r="C118" i="1" l="1"/>
  <c r="C121" i="1" s="1"/>
  <c r="K86" i="1" l="1"/>
  <c r="K118" i="1" l="1"/>
  <c r="K121" i="1" l="1"/>
  <c r="G39" i="2"/>
  <c r="G41" i="2" s="1"/>
  <c r="E7" i="5"/>
  <c r="E22" i="5" l="1"/>
  <c r="K41" i="2"/>
  <c r="E9" i="5"/>
  <c r="E24" i="5" s="1"/>
  <c r="E25" i="5" l="1"/>
  <c r="E12" i="5"/>
</calcChain>
</file>

<file path=xl/sharedStrings.xml><?xml version="1.0" encoding="utf-8"?>
<sst xmlns="http://schemas.openxmlformats.org/spreadsheetml/2006/main" count="427" uniqueCount="363">
  <si>
    <t>Artikelnummer</t>
  </si>
  <si>
    <t>Rekening 2022</t>
  </si>
  <si>
    <t>Begroting 2023</t>
  </si>
  <si>
    <t>Begrotingswijziging 2023-1</t>
  </si>
  <si>
    <t>Rekening 2023</t>
  </si>
  <si>
    <t>Begroting 2024</t>
  </si>
  <si>
    <t>Begrotingswijziging 2024-1</t>
  </si>
  <si>
    <t>Begrotingswijziging 2024-2</t>
  </si>
  <si>
    <t>Rekening 2024</t>
  </si>
  <si>
    <t>Begroting 2025</t>
  </si>
  <si>
    <t>Begrotingswijziging 2025-1</t>
  </si>
  <si>
    <t>Begrotingswijziging 2025-2</t>
  </si>
  <si>
    <t>Begroting 2026</t>
  </si>
  <si>
    <t>PERSONEEL</t>
  </si>
  <si>
    <t>330 01/111-01</t>
  </si>
  <si>
    <t>Bezoldiging van het Operationeel personeel</t>
  </si>
  <si>
    <t>330 01/111-10</t>
  </si>
  <si>
    <t>Wachtgeld Operationeel personeel NAVAP</t>
  </si>
  <si>
    <t>330 91/111-01</t>
  </si>
  <si>
    <t xml:space="preserve">Bezoldiging van het CALog personeel </t>
  </si>
  <si>
    <t>330 98/111-01</t>
  </si>
  <si>
    <t>Bezoldiging van het politiepersoneel Secretaris</t>
  </si>
  <si>
    <t>330 99/111-01</t>
  </si>
  <si>
    <t>Bezoldiging van het politiepersoneel Rekenplichtige</t>
  </si>
  <si>
    <t>330 91/111-02</t>
  </si>
  <si>
    <t xml:space="preserve">Bezoldiging van  Gesubsidieerde Contractuelen </t>
  </si>
  <si>
    <t>330 01/111-08</t>
  </si>
  <si>
    <t>Variabele Toelagen voor prestaties van het Operationeel personeel</t>
  </si>
  <si>
    <t>330 91/111-08</t>
  </si>
  <si>
    <t>Variabele Toelagen voor prestaties van het CALogpersoneel</t>
  </si>
  <si>
    <t>330 91/111-09</t>
  </si>
  <si>
    <t>Variabele Toelagen voor prestaties van  Gesubsidieerde Contractuelen</t>
  </si>
  <si>
    <t>330 /111-22</t>
  </si>
  <si>
    <t>Presentiegelden van de gemeentemandatarissen: politieraad</t>
  </si>
  <si>
    <t>330 00/111-22</t>
  </si>
  <si>
    <t>330 01/112-01</t>
  </si>
  <si>
    <t>Vakantiegeld van het Operationeel personeel</t>
  </si>
  <si>
    <t>330 01/112-10</t>
  </si>
  <si>
    <t>Vakantiegeld Operationeel personeel NAVAP</t>
  </si>
  <si>
    <t>330 01/112-21</t>
  </si>
  <si>
    <t>Vergoeding voor laatste ziekte en begrafeniskost</t>
  </si>
  <si>
    <t>330 91/112-01</t>
  </si>
  <si>
    <t>Vakantiegeld van het CALog personeel</t>
  </si>
  <si>
    <t>330 01/113-01</t>
  </si>
  <si>
    <t>Gewone Patronale bijdragen aan de R.S.Z.P.P.O. (Wedde en Vaste toelagen) van het Operationeel personeel</t>
  </si>
  <si>
    <t>Gewone Patronale bijdragen aan de R.S.Z.P.P.O.. (Wachtgeld van het Operationeel personeel in NAVAP)</t>
  </si>
  <si>
    <t>330 91/113-01</t>
  </si>
  <si>
    <t>Gewone Patronale bijdragen aan de R.S.Z.P.P.O. (Wedde en Vaste toelagen) van het CALogpersoneel</t>
  </si>
  <si>
    <t>330 98/113-01</t>
  </si>
  <si>
    <t>Patronale bijdragen aan de R.S.Z.P.P.O. voor de secretaris</t>
  </si>
  <si>
    <t>330 99/113-01</t>
  </si>
  <si>
    <t>Patronale bijdragen aan de R.S.Z.P.P.O. voor de bijzonder rekenplichtige</t>
  </si>
  <si>
    <t>330 01/113-08</t>
  </si>
  <si>
    <t>Gewone Patronale bijdragen aan de R.S.Z.P.P.O. op variabele toelagen voor prestaties van het Operationeel personeel</t>
  </si>
  <si>
    <t>330 91/113-08</t>
  </si>
  <si>
    <t>Gewone Patronale bijdragen aan de R.S.Z.P.P.O. op variabele toelagen voor prestaties van het CALogpersoneel</t>
  </si>
  <si>
    <t>330 01/113-21</t>
  </si>
  <si>
    <t>Patronale bijdragen pensioenen van het Operationeel</t>
  </si>
  <si>
    <t>330 91/113-21</t>
  </si>
  <si>
    <t>Patronale bijdragen pensioenen van het CAlogpersoneel</t>
  </si>
  <si>
    <t>330 01/115-01</t>
  </si>
  <si>
    <t>Vergoeding voor verplaatsingskosten van en naar het werk van het Operationeel personeel</t>
  </si>
  <si>
    <t>330 91/115-01</t>
  </si>
  <si>
    <t>Vergoeding voor verplaatsingskosten van en naar het werk van het CALog personeel</t>
  </si>
  <si>
    <t>330 01/115-41</t>
  </si>
  <si>
    <t>Maaltijdcheques voor het Operationeel personeel</t>
  </si>
  <si>
    <t>331 91/115-41</t>
  </si>
  <si>
    <t>Maaltijdcheques voor het CALog personeel</t>
  </si>
  <si>
    <t>330 /115-42</t>
  </si>
  <si>
    <t>Andere geldelijke tegemoetkomingen aan de gesubsidieerde contractuelen</t>
  </si>
  <si>
    <t>330 /117-01</t>
  </si>
  <si>
    <t>Premies voor verzekering van arbeidsongevallen van het  Calog Personeel</t>
  </si>
  <si>
    <t>330 01/117-01</t>
  </si>
  <si>
    <t>Premies voor verzekering van arbeidsongevallen van het  Operationeel personeel</t>
  </si>
  <si>
    <t>330 /117-02</t>
  </si>
  <si>
    <t>Bijdragen gestort aan de arbeidsgeneeskundige dienst</t>
  </si>
  <si>
    <t>330 91/118-01</t>
  </si>
  <si>
    <t>Bijdragen aan de sociale dienst van het  CALog personeel</t>
  </si>
  <si>
    <t>330 01/118-01</t>
  </si>
  <si>
    <t>Bijdragen aan de sociale dienst van het NAVAP personeel</t>
  </si>
  <si>
    <t>Bijdragen aan de sociale dienst van het   Operationeel personeel</t>
  </si>
  <si>
    <t>Bijdrage sociale dienst secretaris</t>
  </si>
  <si>
    <t>330 99/118-01</t>
  </si>
  <si>
    <t>Bijdrage sociale dienst bijzonder rekenplichtige</t>
  </si>
  <si>
    <t>WERKINGSKOSTEN</t>
  </si>
  <si>
    <t>330 91/121-01</t>
  </si>
  <si>
    <t>Reis- en verblijfskosten van het CALog personeel</t>
  </si>
  <si>
    <t>330 01/121-01</t>
  </si>
  <si>
    <t>Reis- en verblijfskosten van het   Operationeel personeel</t>
  </si>
  <si>
    <t>330 01/121-03</t>
  </si>
  <si>
    <t>Vergoeding voor kledingskosten van het Operationeel personeel</t>
  </si>
  <si>
    <t>330 91/121-48</t>
  </si>
  <si>
    <t>Andere vergoedingen van het CALog personeel</t>
  </si>
  <si>
    <t>330 01/121-48</t>
  </si>
  <si>
    <t>Andere vergoedingen van het  Operationeel personeel</t>
  </si>
  <si>
    <t>330 /122-01</t>
  </si>
  <si>
    <t>Erelonen en vergoedingen voor expertises</t>
  </si>
  <si>
    <t>330 /122-03</t>
  </si>
  <si>
    <t>Erelonen en vergoedingen aan advocate, artsen en paramedici</t>
  </si>
  <si>
    <t>330 /122-04</t>
  </si>
  <si>
    <t>Auteursrechten, erelonen en vergoedingen voor optredens, lesgevers,…</t>
  </si>
  <si>
    <t>331 /122-05</t>
  </si>
  <si>
    <t>Presentiegelden van commissies en jury's</t>
  </si>
  <si>
    <t>330 /123-02</t>
  </si>
  <si>
    <t>Kantoorbenodigdheden voor rechtstreeks gebruik</t>
  </si>
  <si>
    <t>330 /123-06</t>
  </si>
  <si>
    <t>Prestaties van derden eigen aan de functie</t>
  </si>
  <si>
    <t>330 /123-07</t>
  </si>
  <si>
    <t>Frankeringskosten</t>
  </si>
  <si>
    <t>330 /123-11</t>
  </si>
  <si>
    <t>Telefoonkosten</t>
  </si>
  <si>
    <t>330 01/123-11</t>
  </si>
  <si>
    <t>Abonnementsgeld nav Astrid</t>
  </si>
  <si>
    <t>330 /123-12</t>
  </si>
  <si>
    <t>Huur- en onderhoudskosten van bureaumateriaal en -meubilair</t>
  </si>
  <si>
    <t>330 /123-13</t>
  </si>
  <si>
    <t>Beheers- en werkingskosten van de informatica</t>
  </si>
  <si>
    <t>330 /123-16</t>
  </si>
  <si>
    <t>koffiebedeling personeel en receptiekosten</t>
  </si>
  <si>
    <t>330 /123-17</t>
  </si>
  <si>
    <t>Kosten voor beroepsopleiding personeel</t>
  </si>
  <si>
    <t>330 /123-19</t>
  </si>
  <si>
    <t>Kosten voor aankoop van boeken en documentatie, abonnementen</t>
  </si>
  <si>
    <t>330 /123-48</t>
  </si>
  <si>
    <t>Andere administratiekosten</t>
  </si>
  <si>
    <t>330 01/124-02</t>
  </si>
  <si>
    <t>Technische benodigdheden voor rechtstreeks verbruik</t>
  </si>
  <si>
    <t>330 /124-05</t>
  </si>
  <si>
    <t>Aankoop, onderhoud en huur van kledij politiepersoneel</t>
  </si>
  <si>
    <t>330 02/124-05</t>
  </si>
  <si>
    <t>Aankoop, onderhoud en huur van functiekledij politiepersoneel</t>
  </si>
  <si>
    <t>330 /124-06</t>
  </si>
  <si>
    <t>330 /124-08</t>
  </si>
  <si>
    <t>Verzekeringen: Burgerlijke aansprakelijkheid, diefstal, alle elektronica ..</t>
  </si>
  <si>
    <t>330/124-12</t>
  </si>
  <si>
    <t>Huur en onderh.kost technische benodigdheden</t>
  </si>
  <si>
    <t>330 /125-02</t>
  </si>
  <si>
    <t>Benodigdheden voor gebouwen voor rechtstreeks verbruik</t>
  </si>
  <si>
    <t>330 /125-06</t>
  </si>
  <si>
    <t>Prestaties van derden voor de gebouwen, eigen aan de functie</t>
  </si>
  <si>
    <t>330 /125-08</t>
  </si>
  <si>
    <t>Verzekering van onroerende goederen</t>
  </si>
  <si>
    <t>330 /125-10</t>
  </si>
  <si>
    <t>Heffing oppervlaktewateren</t>
  </si>
  <si>
    <t>330 /124-13</t>
  </si>
  <si>
    <t>Levering van energie voor exploitatie</t>
  </si>
  <si>
    <t>330 /125-12</t>
  </si>
  <si>
    <t>Levering van electriciteit voor de gebouwen</t>
  </si>
  <si>
    <t>330 /125-13</t>
  </si>
  <si>
    <t>Levering van gas voor de gebouwen</t>
  </si>
  <si>
    <t>330 /125-15</t>
  </si>
  <si>
    <t>Levering van water voor de gebouwen</t>
  </si>
  <si>
    <t>330 /126-01</t>
  </si>
  <si>
    <t>Huur en huurlasten van gehuurde onroerende goederen</t>
  </si>
  <si>
    <t>330 /127 -02</t>
  </si>
  <si>
    <t>Materialen voertuigen rechtstreeks verbruik</t>
  </si>
  <si>
    <t>330 /127-03</t>
  </si>
  <si>
    <t>Olie en brandstof voor voertuigen</t>
  </si>
  <si>
    <t>331 /127-06</t>
  </si>
  <si>
    <t>Prestaties van derden voor voertuigen</t>
  </si>
  <si>
    <t>332 /127-08</t>
  </si>
  <si>
    <t>Verzekeringen van voertuigen</t>
  </si>
  <si>
    <t>333 /127-10</t>
  </si>
  <si>
    <t>Belasting en taksen op voertuigen</t>
  </si>
  <si>
    <t>334 /127-12</t>
  </si>
  <si>
    <t>Huur van transportmateriaal</t>
  </si>
  <si>
    <t>330 /128-01</t>
  </si>
  <si>
    <t>Administratieve kosten voor het financieel beheer</t>
  </si>
  <si>
    <t>330 /128-10</t>
  </si>
  <si>
    <t>Roerende voorheffing</t>
  </si>
  <si>
    <t>330 01/123-06</t>
  </si>
  <si>
    <t>Gebruik cellencomplex andere politiezone</t>
  </si>
  <si>
    <t>OVERDRACHTEN</t>
  </si>
  <si>
    <t>330/301-01</t>
  </si>
  <si>
    <t>Onwaarden op nt geinde vastgest rechten</t>
  </si>
  <si>
    <t>330 /332-01</t>
  </si>
  <si>
    <t>Bijdrage aan de personeelskring</t>
  </si>
  <si>
    <t>330 /415-01</t>
  </si>
  <si>
    <t>bijdrage wedden gedetacheerd personeel</t>
  </si>
  <si>
    <t>330 /415-02</t>
  </si>
  <si>
    <t>Tussenkomst in vakbondspremies</t>
  </si>
  <si>
    <t>330 /435-01</t>
  </si>
  <si>
    <t>Bijdrage schietstand IOK + munitie</t>
  </si>
  <si>
    <t>330 01/435-01</t>
  </si>
  <si>
    <t>Bijdrage werkingskosten PBW</t>
  </si>
  <si>
    <t>330 02/435-01</t>
  </si>
  <si>
    <t>Bijdrage in de werkingskosten gedragen door ander overheidsinstellingen</t>
  </si>
  <si>
    <t>330 03/435-01</t>
  </si>
  <si>
    <t>Bijdrage IOK consulent informatieveiligheid</t>
  </si>
  <si>
    <t>330 04/435-01</t>
  </si>
  <si>
    <t>Bijdrage IOK juridische bijstand</t>
  </si>
  <si>
    <t>330 05/435-01</t>
  </si>
  <si>
    <t>Bijdrage intergemeentelijke aankoopdienst</t>
  </si>
  <si>
    <t>SCHULDEN</t>
  </si>
  <si>
    <t>330 /211-01</t>
  </si>
  <si>
    <t>Financiele kosten van leningen ten laste van de politiezone</t>
  </si>
  <si>
    <t>330 01/211-01</t>
  </si>
  <si>
    <t>Interesten nav correctiemechanisme</t>
  </si>
  <si>
    <t>330 /911-01</t>
  </si>
  <si>
    <t>Periodieke aflossingen van leningen ten laste van de politiezone</t>
  </si>
  <si>
    <t xml:space="preserve"> </t>
  </si>
  <si>
    <t>330 01/911-01</t>
  </si>
  <si>
    <t>Periodieke aflossingen van leningen ten laste van de politiezone overdracht gebouw rijkswacht</t>
  </si>
  <si>
    <t>330 /214-01</t>
  </si>
  <si>
    <t>Negatieve creditinteresten</t>
  </si>
  <si>
    <t>330/215-01</t>
  </si>
  <si>
    <t>Te betalen nalatigheidsintresten</t>
  </si>
  <si>
    <t>06001/957-01</t>
  </si>
  <si>
    <t>Overboeking GD - BD Hoogstraten</t>
  </si>
  <si>
    <t>06002/957-01</t>
  </si>
  <si>
    <t>Overboeking GD - BD Merksplas</t>
  </si>
  <si>
    <t>06003/957-01</t>
  </si>
  <si>
    <t>Overboeking GD - BD Rijkevorsel</t>
  </si>
  <si>
    <t>Werkingskosten mbt vorig dienstjaar (gecumuleerd)</t>
  </si>
  <si>
    <t>Over te dragen kredieten</t>
  </si>
  <si>
    <t>33002/211-01</t>
  </si>
  <si>
    <t>Financiële kosten lening Merksplas</t>
  </si>
  <si>
    <t>33003/211-01</t>
  </si>
  <si>
    <t>Financiële kosten lening Rijkevorsel</t>
  </si>
  <si>
    <t>33002/911-01</t>
  </si>
  <si>
    <t>Periodieke aflossing lening Merksplas</t>
  </si>
  <si>
    <t>33003/911-01</t>
  </si>
  <si>
    <t>Periodieke aflossing lening Rijkevorsel</t>
  </si>
  <si>
    <t>Artikel</t>
  </si>
  <si>
    <t>000/951-01</t>
  </si>
  <si>
    <t xml:space="preserve">Overschot rekening </t>
  </si>
  <si>
    <t>330/161-14</t>
  </si>
  <si>
    <t xml:space="preserve">Terugvorderen van voordelen in natura </t>
  </si>
  <si>
    <t>33001/106-02</t>
  </si>
  <si>
    <t>Terugv ten onrechte personeelskost</t>
  </si>
  <si>
    <t>330 91/106-02</t>
  </si>
  <si>
    <t>330 01 /161-14</t>
  </si>
  <si>
    <t>Terugvorderen van voordelen in natura van Operationeel personeel</t>
  </si>
  <si>
    <t>330 91/161-14</t>
  </si>
  <si>
    <t>Terugvorderen van voordelen in natura van Calog personeel</t>
  </si>
  <si>
    <t>330 /161-48</t>
  </si>
  <si>
    <t>Andere ontvangsten en terugvorderingen</t>
  </si>
  <si>
    <t>330 /380-01</t>
  </si>
  <si>
    <t>Vergoedingen voor schade</t>
  </si>
  <si>
    <t>330 /380-48</t>
  </si>
  <si>
    <t>Andere bijdragen, ristorno's en creditnota's</t>
  </si>
  <si>
    <t>330 /465-02</t>
  </si>
  <si>
    <t>Federale sociale toelage I</t>
  </si>
  <si>
    <t>330 01/465-02</t>
  </si>
  <si>
    <t>federale sociale toelage II</t>
  </si>
  <si>
    <t>330 02/465-02</t>
  </si>
  <si>
    <t>Subsidie NAVAP</t>
  </si>
  <si>
    <t>330 /465-05</t>
  </si>
  <si>
    <t>Toelage geko's</t>
  </si>
  <si>
    <t>330 /465-48</t>
  </si>
  <si>
    <t>Federale basistoelage</t>
  </si>
  <si>
    <t>330 03/465-48</t>
  </si>
  <si>
    <t>Federale toelage uitrusting handhaving openbare orde</t>
  </si>
  <si>
    <t>330 04/465-48</t>
  </si>
  <si>
    <t>Bijkomende federale toelage</t>
  </si>
  <si>
    <t>330 05/465-48/2021</t>
  </si>
  <si>
    <t>Andere specifieke subsidies van de hogere overheden veiligheidsfonds</t>
  </si>
  <si>
    <t>331 05/465-48</t>
  </si>
  <si>
    <t>330 07/465-48</t>
  </si>
  <si>
    <t>Andere specifieke subsidies om aanwervingsbeleid pz te stimuleren</t>
  </si>
  <si>
    <t>330 08/465-08</t>
  </si>
  <si>
    <t>Federale dotatie Salduz</t>
  </si>
  <si>
    <t>330 09/465-48</t>
  </si>
  <si>
    <t>Federale toelage sectoraal akkoord</t>
  </si>
  <si>
    <t>33010/465-48</t>
  </si>
  <si>
    <t>Federale toelage sectoraal akkoord 2024</t>
  </si>
  <si>
    <t>330 /465-06</t>
  </si>
  <si>
    <t>Bijdrage in weddelasten gedetacheerd personeel</t>
  </si>
  <si>
    <t>33001/485-48</t>
  </si>
  <si>
    <t>Toelage Hoogstraten</t>
  </si>
  <si>
    <t>330 02/485-48</t>
  </si>
  <si>
    <t>Toelage Merksplas</t>
  </si>
  <si>
    <t>330 03/485-48</t>
  </si>
  <si>
    <t>Toelage Rijkevorsel</t>
  </si>
  <si>
    <t>33005/485-48</t>
  </si>
  <si>
    <t>Toelage Merksplas mbt lening</t>
  </si>
  <si>
    <t>33006/485-48</t>
  </si>
  <si>
    <t>Toelage Rijkevorsel mbt lening</t>
  </si>
  <si>
    <t>330 /264-01</t>
  </si>
  <si>
    <t>creditinteresten op rekening courant dexia</t>
  </si>
  <si>
    <t>330/264-02/2023</t>
  </si>
  <si>
    <t>Creditintresten op termijunrekening dexia opbr voorgaand jaar</t>
  </si>
  <si>
    <t>330 /264-02</t>
  </si>
  <si>
    <t>creditinteresten op termijnrekening dexia</t>
  </si>
  <si>
    <t>Opbrengsten vorige dienstjaren (cumulatief)</t>
  </si>
  <si>
    <t>Totaal inkomsten gewone dienst</t>
  </si>
  <si>
    <t>Totaal uitgaven gewone dienst</t>
  </si>
  <si>
    <t>RESULTAAT GEWONE DIENST</t>
  </si>
  <si>
    <t>Project nieuwbouw</t>
  </si>
  <si>
    <t>Projectbegeleiding nieuwbouw</t>
  </si>
  <si>
    <t>Aanvullingen nieuwbouw</t>
  </si>
  <si>
    <t>Bouw nieuwe kazerne</t>
  </si>
  <si>
    <t>Inrichting gebouw</t>
  </si>
  <si>
    <t>Uitrusting</t>
  </si>
  <si>
    <t>Bodycams</t>
  </si>
  <si>
    <t>Drone aanvullingen</t>
  </si>
  <si>
    <t>Handboeien en handboeihouders</t>
  </si>
  <si>
    <t>ICT</t>
  </si>
  <si>
    <t>Alletra storage</t>
  </si>
  <si>
    <t>Back-up tape library</t>
  </si>
  <si>
    <t>Vervangingingsprogramma desktops</t>
  </si>
  <si>
    <t>Vervangingsprogramma laptops</t>
  </si>
  <si>
    <t>Vervanging Focus smartphones</t>
  </si>
  <si>
    <t>Windows server licenties</t>
  </si>
  <si>
    <t>Verkeersuitrusting</t>
  </si>
  <si>
    <t>2 fietsen voor anoniem toezicht verkeersdienst</t>
  </si>
  <si>
    <t>Bijkomende uitrusting motards</t>
  </si>
  <si>
    <t>Wagenpark</t>
  </si>
  <si>
    <t>Voertuig OBP</t>
  </si>
  <si>
    <t>Radiovesten anonieme dracht</t>
  </si>
  <si>
    <t>Recherche</t>
  </si>
  <si>
    <t>Radiotoestellen klein (6)</t>
  </si>
  <si>
    <t>Abo geld Astrid ook omhoog</t>
  </si>
  <si>
    <t>Wapengordels</t>
  </si>
  <si>
    <t>Interventie</t>
  </si>
  <si>
    <t>Ergonomisch model</t>
  </si>
  <si>
    <t>Rollentestbank</t>
  </si>
  <si>
    <t>Verkeer</t>
  </si>
  <si>
    <t>Fatbikes en steps</t>
  </si>
  <si>
    <t>Airbag vesten</t>
  </si>
  <si>
    <t>Vervanging poule combi</t>
  </si>
  <si>
    <t>Commandowagen</t>
  </si>
  <si>
    <t>Operaties</t>
  </si>
  <si>
    <t>Skoda LCZ</t>
  </si>
  <si>
    <t>Tekort (resultaat bij uitgaven)</t>
  </si>
  <si>
    <t>330/560-51</t>
  </si>
  <si>
    <t>Schadevergoeding herstelling site ANPR</t>
  </si>
  <si>
    <t>330 01/685-51</t>
  </si>
  <si>
    <t>investeringssubsidie vanwege gemeente Hoogstraten (1)</t>
  </si>
  <si>
    <t>331 02/685-51</t>
  </si>
  <si>
    <t>investeringssubsidie vanwege gemeente Merksplas (1)</t>
  </si>
  <si>
    <t>332 03/685-51</t>
  </si>
  <si>
    <t>investeringssubsidie vanwege gemeente Rijkevorsel (1)</t>
  </si>
  <si>
    <t>330/773-52</t>
  </si>
  <si>
    <t>Verkoop auto's en bestelwagens</t>
  </si>
  <si>
    <t>330/961-51</t>
  </si>
  <si>
    <t>Opname lening 5 mio 30j Belfius</t>
  </si>
  <si>
    <t>33002/961-51</t>
  </si>
  <si>
    <t>Opname lening Merksplas</t>
  </si>
  <si>
    <t>33003/961-51</t>
  </si>
  <si>
    <t>Opname lening Rijkevorsel</t>
  </si>
  <si>
    <t>330/961-56</t>
  </si>
  <si>
    <t>Korte termijn krediet</t>
  </si>
  <si>
    <t>Overdracht GD - BD Hoogstraten</t>
  </si>
  <si>
    <t>Overdracht GD - BD Merksplas</t>
  </si>
  <si>
    <t>Overdracht GD - BD Rijkevorsel</t>
  </si>
  <si>
    <t>Totaal inkomsten buitengewone dienst</t>
  </si>
  <si>
    <t>Totaal uitgaven buitengewone dienst</t>
  </si>
  <si>
    <t xml:space="preserve">Over te dragen kredieten  </t>
  </si>
  <si>
    <t>Resultaat buitengewone dienst</t>
  </si>
  <si>
    <t>totaal gemeentelijke dotaties (gewone + buitengewone dienst)</t>
  </si>
  <si>
    <t>Gewone dienst</t>
  </si>
  <si>
    <t>Hoogstraten</t>
  </si>
  <si>
    <t>Merksplas</t>
  </si>
  <si>
    <t>Rijkevorsel</t>
  </si>
  <si>
    <t>Totaal gewone dienst</t>
  </si>
  <si>
    <t>Buitengewone dienst</t>
  </si>
  <si>
    <t>Totaal buitengewone dienst</t>
  </si>
  <si>
    <t>Totaal gewone + buitengewone dienst</t>
  </si>
  <si>
    <t>Merksplas lening kazerne</t>
  </si>
  <si>
    <t>Rijkevorsel lening kazerne</t>
  </si>
  <si>
    <t>Begrotings-wijziging  2025-1</t>
  </si>
  <si>
    <t>Begrotings-wijziging 2025-2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</si>
</sst>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-* #,##0.00\ &quot;€&quot;_-;\-* #,##0.00\ &quot;€&quot;_-;_-* &quot;-&quot;??\ &quot;€&quot;_-;_-@_-"/>
    <numFmt numFmtId="165" formatCode="_-* #,##0.00_-;\-* #,##0.00_-;_-* &quot;-&quot;??_-;_-@_-"/>
    <numFmt numFmtId="166" formatCode="&quot;€&quot;\ #,##0.00"/>
    <numFmt numFmtId="167" formatCode="&quot;€&quot;\ #,##0"/>
    <numFmt numFmtId="168" formatCode="_ * #,##0_ ;_ * \-#,##0_ ;_ * &quot;-&quot;??_ ;_ @_ "/>
  </numFmts>
  <fonts count="1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i/>
      <sz val="10"/>
      <color indexed="10"/>
      <name val="Arial"/>
      <family val="2"/>
    </font>
    <font>
      <i/>
      <sz val="10"/>
      <name val="Arial"/>
      <family val="2"/>
    </font>
    <font>
      <b/>
      <u/>
      <sz val="10"/>
      <name val="Arial"/>
      <family val="2"/>
    </font>
    <font>
      <b/>
      <i/>
      <u/>
      <sz val="10"/>
      <name val="Arial"/>
      <family val="2"/>
    </font>
    <font>
      <u/>
      <sz val="10"/>
      <name val="Arial"/>
      <family val="2"/>
    </font>
    <font>
      <b/>
      <sz val="18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B050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9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/>
    <xf numFmtId="4" fontId="4" fillId="0" borderId="0" xfId="0" applyNumberFormat="1" applyFont="1"/>
    <xf numFmtId="4" fontId="6" fillId="0" borderId="0" xfId="0" applyNumberFormat="1" applyFont="1"/>
    <xf numFmtId="0" fontId="6" fillId="0" borderId="0" xfId="0" applyFont="1"/>
    <xf numFmtId="4" fontId="8" fillId="0" borderId="0" xfId="0" applyNumberFormat="1" applyFont="1"/>
    <xf numFmtId="4" fontId="1" fillId="0" borderId="0" xfId="0" applyNumberFormat="1" applyFont="1"/>
    <xf numFmtId="4" fontId="7" fillId="0" borderId="0" xfId="0" applyNumberFormat="1" applyFont="1"/>
    <xf numFmtId="0" fontId="0" fillId="0" borderId="3" xfId="0" applyBorder="1"/>
    <xf numFmtId="4" fontId="0" fillId="0" borderId="2" xfId="0" applyNumberFormat="1" applyBorder="1"/>
    <xf numFmtId="4" fontId="0" fillId="2" borderId="0" xfId="0" applyNumberFormat="1" applyFill="1"/>
    <xf numFmtId="0" fontId="1" fillId="0" borderId="0" xfId="0" applyFont="1"/>
    <xf numFmtId="167" fontId="0" fillId="0" borderId="0" xfId="0" applyNumberFormat="1"/>
    <xf numFmtId="166" fontId="13" fillId="0" borderId="7" xfId="0" applyNumberFormat="1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166" fontId="13" fillId="0" borderId="9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0" fillId="0" borderId="9" xfId="0" applyBorder="1"/>
    <xf numFmtId="4" fontId="0" fillId="0" borderId="9" xfId="0" applyNumberFormat="1" applyBorder="1"/>
    <xf numFmtId="0" fontId="1" fillId="0" borderId="9" xfId="0" applyFont="1" applyBorder="1"/>
    <xf numFmtId="43" fontId="0" fillId="0" borderId="9" xfId="2" applyFont="1" applyFill="1" applyBorder="1"/>
    <xf numFmtId="0" fontId="11" fillId="0" borderId="9" xfId="0" applyFont="1" applyBorder="1"/>
    <xf numFmtId="4" fontId="11" fillId="0" borderId="9" xfId="0" applyNumberFormat="1" applyFont="1" applyBorder="1"/>
    <xf numFmtId="0" fontId="7" fillId="0" borderId="0" xfId="0" applyFont="1" applyAlignment="1">
      <alignment horizontal="right"/>
    </xf>
    <xf numFmtId="0" fontId="1" fillId="0" borderId="3" xfId="0" applyFont="1" applyBorder="1"/>
    <xf numFmtId="0" fontId="1" fillId="0" borderId="3" xfId="0" applyFont="1" applyBorder="1" applyAlignment="1">
      <alignment horizontal="right"/>
    </xf>
    <xf numFmtId="0" fontId="13" fillId="0" borderId="3" xfId="0" applyFont="1" applyBorder="1"/>
    <xf numFmtId="4" fontId="13" fillId="0" borderId="0" xfId="0" applyNumberFormat="1" applyFont="1" applyAlignment="1">
      <alignment horizontal="right"/>
    </xf>
    <xf numFmtId="0" fontId="0" fillId="0" borderId="1" xfId="0" applyBorder="1"/>
    <xf numFmtId="0" fontId="7" fillId="0" borderId="2" xfId="0" applyFont="1" applyBorder="1" applyAlignment="1">
      <alignment horizontal="center" vertical="center"/>
    </xf>
    <xf numFmtId="0" fontId="6" fillId="2" borderId="0" xfId="0" applyFont="1" applyFill="1"/>
    <xf numFmtId="0" fontId="13" fillId="0" borderId="0" xfId="0" applyFont="1"/>
    <xf numFmtId="167" fontId="11" fillId="0" borderId="0" xfId="0" applyNumberFormat="1" applyFont="1"/>
    <xf numFmtId="167" fontId="1" fillId="0" borderId="0" xfId="0" applyNumberFormat="1" applyFont="1"/>
    <xf numFmtId="2" fontId="0" fillId="0" borderId="0" xfId="0" applyNumberFormat="1"/>
    <xf numFmtId="165" fontId="0" fillId="0" borderId="0" xfId="0" applyNumberFormat="1"/>
    <xf numFmtId="166" fontId="13" fillId="0" borderId="0" xfId="0" applyNumberFormat="1" applyFont="1" applyAlignment="1">
      <alignment horizontal="center" vertical="center" wrapText="1"/>
    </xf>
    <xf numFmtId="43" fontId="0" fillId="0" borderId="9" xfId="4" applyFont="1" applyFill="1" applyBorder="1"/>
    <xf numFmtId="4" fontId="0" fillId="0" borderId="12" xfId="0" applyNumberFormat="1" applyBorder="1"/>
    <xf numFmtId="4" fontId="0" fillId="0" borderId="13" xfId="0" applyNumberFormat="1" applyBorder="1"/>
    <xf numFmtId="0" fontId="7" fillId="0" borderId="8" xfId="0" applyFont="1" applyBorder="1" applyAlignment="1">
      <alignment horizontal="right"/>
    </xf>
    <xf numFmtId="4" fontId="0" fillId="0" borderId="8" xfId="0" applyNumberFormat="1" applyBorder="1"/>
    <xf numFmtId="4" fontId="0" fillId="0" borderId="6" xfId="0" applyNumberFormat="1" applyBorder="1"/>
    <xf numFmtId="4" fontId="1" fillId="0" borderId="8" xfId="0" applyNumberFormat="1" applyFont="1" applyBorder="1"/>
    <xf numFmtId="4" fontId="13" fillId="0" borderId="13" xfId="0" applyNumberFormat="1" applyFont="1" applyBorder="1" applyAlignment="1">
      <alignment horizontal="right"/>
    </xf>
    <xf numFmtId="0" fontId="13" fillId="2" borderId="8" xfId="0" applyFont="1" applyFill="1" applyBorder="1"/>
    <xf numFmtId="0" fontId="13" fillId="0" borderId="6" xfId="0" applyFont="1" applyBorder="1"/>
    <xf numFmtId="0" fontId="13" fillId="3" borderId="3" xfId="0" applyFont="1" applyFill="1" applyBorder="1"/>
    <xf numFmtId="166" fontId="13" fillId="3" borderId="7" xfId="0" applyNumberFormat="1" applyFont="1" applyFill="1" applyBorder="1" applyAlignment="1">
      <alignment horizontal="center" vertical="center" wrapText="1"/>
    </xf>
    <xf numFmtId="166" fontId="13" fillId="3" borderId="14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right"/>
    </xf>
    <xf numFmtId="4" fontId="0" fillId="3" borderId="0" xfId="0" applyNumberFormat="1" applyFill="1"/>
    <xf numFmtId="4" fontId="0" fillId="3" borderId="13" xfId="0" applyNumberFormat="1" applyFill="1" applyBorder="1"/>
    <xf numFmtId="4" fontId="9" fillId="3" borderId="0" xfId="0" applyNumberFormat="1" applyFont="1" applyFill="1"/>
    <xf numFmtId="4" fontId="9" fillId="3" borderId="13" xfId="0" applyNumberFormat="1" applyFont="1" applyFill="1" applyBorder="1"/>
    <xf numFmtId="0" fontId="0" fillId="3" borderId="4" xfId="0" applyFill="1" applyBorder="1"/>
    <xf numFmtId="4" fontId="13" fillId="3" borderId="5" xfId="0" applyNumberFormat="1" applyFont="1" applyFill="1" applyBorder="1"/>
    <xf numFmtId="4" fontId="13" fillId="3" borderId="15" xfId="0" applyNumberFormat="1" applyFont="1" applyFill="1" applyBorder="1"/>
    <xf numFmtId="2" fontId="6" fillId="0" borderId="0" xfId="0" applyNumberFormat="1" applyFont="1"/>
    <xf numFmtId="4" fontId="1" fillId="0" borderId="9" xfId="0" applyNumberFormat="1" applyFont="1" applyBorder="1"/>
    <xf numFmtId="166" fontId="0" fillId="0" borderId="0" xfId="0" applyNumberFormat="1" applyAlignment="1">
      <alignment wrapText="1"/>
    </xf>
    <xf numFmtId="166" fontId="0" fillId="0" borderId="0" xfId="0" applyNumberFormat="1"/>
    <xf numFmtId="166" fontId="13" fillId="0" borderId="6" xfId="0" applyNumberFormat="1" applyFont="1" applyBorder="1" applyAlignment="1">
      <alignment horizontal="center" vertical="center" wrapText="1"/>
    </xf>
    <xf numFmtId="4" fontId="13" fillId="0" borderId="11" xfId="0" applyNumberFormat="1" applyFont="1" applyBorder="1"/>
    <xf numFmtId="4" fontId="3" fillId="0" borderId="9" xfId="0" applyNumberFormat="1" applyFont="1" applyBorder="1"/>
    <xf numFmtId="0" fontId="13" fillId="0" borderId="8" xfId="0" applyFont="1" applyBorder="1" applyAlignment="1">
      <alignment horizontal="center" vertical="center"/>
    </xf>
    <xf numFmtId="4" fontId="9" fillId="0" borderId="0" xfId="0" applyNumberFormat="1" applyFont="1"/>
    <xf numFmtId="0" fontId="0" fillId="0" borderId="0" xfId="0" applyAlignment="1">
      <alignment horizontal="center"/>
    </xf>
    <xf numFmtId="0" fontId="14" fillId="0" borderId="0" xfId="0" applyFont="1"/>
    <xf numFmtId="0" fontId="0" fillId="0" borderId="0" xfId="0" applyAlignment="1">
      <alignment wrapText="1"/>
    </xf>
    <xf numFmtId="0" fontId="1" fillId="0" borderId="0" xfId="3"/>
    <xf numFmtId="0" fontId="5" fillId="0" borderId="0" xfId="0" applyFont="1" applyAlignment="1">
      <alignment horizontal="right" vertical="center"/>
    </xf>
    <xf numFmtId="4" fontId="5" fillId="0" borderId="0" xfId="0" applyNumberFormat="1" applyFont="1" applyAlignment="1">
      <alignment horizontal="right" vertical="center"/>
    </xf>
    <xf numFmtId="2" fontId="13" fillId="0" borderId="16" xfId="0" applyNumberFormat="1" applyFont="1" applyBorder="1"/>
    <xf numFmtId="166" fontId="1" fillId="0" borderId="0" xfId="0" applyNumberFormat="1" applyFont="1"/>
    <xf numFmtId="166" fontId="11" fillId="0" borderId="0" xfId="0" applyNumberFormat="1" applyFont="1"/>
    <xf numFmtId="4" fontId="1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/>
    <xf numFmtId="4" fontId="2" fillId="0" borderId="0" xfId="0" applyNumberFormat="1" applyFont="1"/>
    <xf numFmtId="166" fontId="13" fillId="4" borderId="14" xfId="0" applyNumberFormat="1" applyFont="1" applyFill="1" applyBorder="1" applyAlignment="1">
      <alignment horizontal="center" vertical="center" wrapText="1"/>
    </xf>
    <xf numFmtId="4" fontId="0" fillId="4" borderId="13" xfId="0" applyNumberFormat="1" applyFill="1" applyBorder="1"/>
    <xf numFmtId="0" fontId="1" fillId="0" borderId="17" xfId="0" applyFont="1" applyBorder="1" applyAlignment="1">
      <alignment horizontal="right"/>
    </xf>
    <xf numFmtId="43" fontId="1" fillId="0" borderId="0" xfId="2" applyFont="1"/>
    <xf numFmtId="43" fontId="1" fillId="0" borderId="8" xfId="2" applyFont="1" applyBorder="1"/>
    <xf numFmtId="43" fontId="13" fillId="0" borderId="0" xfId="2" applyFont="1"/>
    <xf numFmtId="43" fontId="1" fillId="0" borderId="7" xfId="2" applyFont="1" applyBorder="1"/>
    <xf numFmtId="43" fontId="0" fillId="0" borderId="0" xfId="2" applyFont="1"/>
    <xf numFmtId="43" fontId="0" fillId="0" borderId="8" xfId="2" applyFont="1" applyBorder="1"/>
    <xf numFmtId="43" fontId="1" fillId="4" borderId="0" xfId="2" applyFont="1" applyFill="1"/>
    <xf numFmtId="43" fontId="0" fillId="4" borderId="0" xfId="2" applyFont="1" applyFill="1"/>
    <xf numFmtId="4" fontId="1" fillId="6" borderId="9" xfId="0" applyNumberFormat="1" applyFont="1" applyFill="1" applyBorder="1"/>
    <xf numFmtId="168" fontId="0" fillId="0" borderId="0" xfId="2" applyNumberFormat="1" applyFont="1"/>
    <xf numFmtId="168" fontId="11" fillId="0" borderId="0" xfId="2" applyNumberFormat="1" applyFont="1"/>
    <xf numFmtId="168" fontId="0" fillId="7" borderId="0" xfId="2" applyNumberFormat="1" applyFont="1" applyFill="1"/>
    <xf numFmtId="168" fontId="0" fillId="5" borderId="0" xfId="2" applyNumberFormat="1" applyFont="1" applyFill="1"/>
    <xf numFmtId="166" fontId="13" fillId="0" borderId="8" xfId="0" applyNumberFormat="1" applyFont="1" applyBorder="1" applyAlignment="1">
      <alignment horizontal="center" vertical="center" wrapText="1"/>
    </xf>
    <xf numFmtId="0" fontId="0" fillId="0" borderId="4" xfId="0" applyBorder="1"/>
    <xf numFmtId="4" fontId="13" fillId="0" borderId="20" xfId="0" applyNumberFormat="1" applyFont="1" applyBorder="1"/>
    <xf numFmtId="0" fontId="13" fillId="0" borderId="9" xfId="0" applyFont="1" applyBorder="1"/>
    <xf numFmtId="43" fontId="0" fillId="0" borderId="9" xfId="2" applyFont="1" applyBorder="1"/>
    <xf numFmtId="43" fontId="1" fillId="0" borderId="9" xfId="2" applyFont="1" applyBorder="1"/>
    <xf numFmtId="43" fontId="0" fillId="5" borderId="9" xfId="2" applyFont="1" applyFill="1" applyBorder="1"/>
    <xf numFmtId="4" fontId="1" fillId="5" borderId="9" xfId="0" applyNumberFormat="1" applyFont="1" applyFill="1" applyBorder="1"/>
    <xf numFmtId="4" fontId="1" fillId="7" borderId="9" xfId="0" applyNumberFormat="1" applyFont="1" applyFill="1" applyBorder="1"/>
    <xf numFmtId="43" fontId="1" fillId="7" borderId="9" xfId="2" applyFont="1" applyFill="1" applyBorder="1" applyAlignment="1">
      <alignment horizontal="right"/>
    </xf>
    <xf numFmtId="12" fontId="1" fillId="0" borderId="9" xfId="0" applyNumberFormat="1" applyFont="1" applyBorder="1"/>
    <xf numFmtId="4" fontId="0" fillId="5" borderId="9" xfId="0" applyNumberFormat="1" applyFill="1" applyBorder="1"/>
    <xf numFmtId="4" fontId="15" fillId="7" borderId="9" xfId="0" applyNumberFormat="1" applyFont="1" applyFill="1" applyBorder="1"/>
    <xf numFmtId="4" fontId="0" fillId="7" borderId="9" xfId="0" applyNumberFormat="1" applyFill="1" applyBorder="1"/>
    <xf numFmtId="0" fontId="0" fillId="0" borderId="9" xfId="0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wrapText="1"/>
    </xf>
    <xf numFmtId="166" fontId="1" fillId="0" borderId="9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166" fontId="0" fillId="0" borderId="9" xfId="0" applyNumberFormat="1" applyBorder="1" applyAlignment="1">
      <alignment wrapText="1"/>
    </xf>
    <xf numFmtId="166" fontId="1" fillId="0" borderId="9" xfId="0" applyNumberFormat="1" applyFont="1" applyBorder="1"/>
    <xf numFmtId="0" fontId="1" fillId="0" borderId="9" xfId="0" applyFont="1" applyBorder="1" applyAlignment="1">
      <alignment wrapText="1"/>
    </xf>
    <xf numFmtId="166" fontId="1" fillId="0" borderId="9" xfId="0" applyNumberFormat="1" applyFont="1" applyBorder="1" applyAlignment="1">
      <alignment wrapText="1"/>
    </xf>
    <xf numFmtId="0" fontId="1" fillId="0" borderId="9" xfId="3" applyBorder="1"/>
    <xf numFmtId="0" fontId="1" fillId="0" borderId="9" xfId="3" applyBorder="1" applyAlignment="1">
      <alignment wrapText="1"/>
    </xf>
    <xf numFmtId="13" fontId="0" fillId="0" borderId="9" xfId="0" applyNumberFormat="1" applyBorder="1"/>
    <xf numFmtId="0" fontId="5" fillId="0" borderId="9" xfId="0" applyFont="1" applyBorder="1" applyAlignment="1">
      <alignment horizontal="right" vertical="center"/>
    </xf>
    <xf numFmtId="43" fontId="5" fillId="0" borderId="9" xfId="2" applyFont="1" applyFill="1" applyBorder="1" applyAlignment="1">
      <alignment horizontal="right" vertical="center" wrapText="1"/>
    </xf>
    <xf numFmtId="166" fontId="5" fillId="0" borderId="9" xfId="0" applyNumberFormat="1" applyFont="1" applyBorder="1" applyAlignment="1">
      <alignment horizontal="right" vertical="center" wrapText="1"/>
    </xf>
    <xf numFmtId="166" fontId="5" fillId="5" borderId="9" xfId="0" applyNumberFormat="1" applyFont="1" applyFill="1" applyBorder="1" applyAlignment="1">
      <alignment horizontal="right" vertical="center" wrapText="1"/>
    </xf>
    <xf numFmtId="166" fontId="9" fillId="0" borderId="9" xfId="0" applyNumberFormat="1" applyFont="1" applyBorder="1" applyAlignment="1">
      <alignment wrapText="1"/>
    </xf>
    <xf numFmtId="166" fontId="1" fillId="5" borderId="9" xfId="0" applyNumberFormat="1" applyFont="1" applyFill="1" applyBorder="1"/>
    <xf numFmtId="4" fontId="5" fillId="0" borderId="9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43" fontId="1" fillId="0" borderId="9" xfId="2" applyFont="1" applyFill="1" applyBorder="1" applyAlignment="1">
      <alignment horizontal="left" vertical="center" wrapText="1"/>
    </xf>
    <xf numFmtId="166" fontId="1" fillId="0" borderId="9" xfId="0" applyNumberFormat="1" applyFont="1" applyBorder="1" applyAlignment="1">
      <alignment horizontal="right" vertical="center" wrapText="1"/>
    </xf>
    <xf numFmtId="43" fontId="11" fillId="0" borderId="9" xfId="2" applyFont="1" applyFill="1" applyBorder="1" applyAlignment="1">
      <alignment wrapText="1"/>
    </xf>
    <xf numFmtId="166" fontId="11" fillId="0" borderId="9" xfId="0" applyNumberFormat="1" applyFont="1" applyBorder="1" applyAlignment="1">
      <alignment wrapText="1"/>
    </xf>
    <xf numFmtId="166" fontId="0" fillId="0" borderId="9" xfId="0" applyNumberFormat="1" applyBorder="1"/>
    <xf numFmtId="166" fontId="13" fillId="0" borderId="9" xfId="0" applyNumberFormat="1" applyFont="1" applyBorder="1"/>
    <xf numFmtId="166" fontId="13" fillId="0" borderId="21" xfId="0" applyNumberFormat="1" applyFont="1" applyBorder="1" applyAlignment="1">
      <alignment horizontal="center" vertical="center" wrapText="1"/>
    </xf>
    <xf numFmtId="166" fontId="1" fillId="0" borderId="21" xfId="0" applyNumberFormat="1" applyFont="1" applyBorder="1" applyAlignment="1">
      <alignment horizontal="center" vertical="center" wrapText="1"/>
    </xf>
    <xf numFmtId="166" fontId="0" fillId="0" borderId="21" xfId="0" applyNumberFormat="1" applyBorder="1" applyAlignment="1">
      <alignment wrapText="1"/>
    </xf>
    <xf numFmtId="166" fontId="1" fillId="0" borderId="21" xfId="0" applyNumberFormat="1" applyFont="1" applyBorder="1" applyAlignment="1">
      <alignment wrapText="1"/>
    </xf>
    <xf numFmtId="166" fontId="5" fillId="0" borderId="21" xfId="0" applyNumberFormat="1" applyFont="1" applyBorder="1" applyAlignment="1">
      <alignment horizontal="right" vertical="center" wrapText="1"/>
    </xf>
    <xf numFmtId="166" fontId="9" fillId="0" borderId="21" xfId="0" applyNumberFormat="1" applyFont="1" applyBorder="1" applyAlignment="1">
      <alignment wrapText="1"/>
    </xf>
    <xf numFmtId="166" fontId="11" fillId="0" borderId="21" xfId="0" applyNumberFormat="1" applyFont="1" applyBorder="1" applyAlignment="1">
      <alignment wrapText="1"/>
    </xf>
    <xf numFmtId="166" fontId="0" fillId="0" borderId="21" xfId="0" applyNumberFormat="1" applyBorder="1"/>
    <xf numFmtId="166" fontId="13" fillId="0" borderId="21" xfId="0" applyNumberFormat="1" applyFont="1" applyBorder="1"/>
    <xf numFmtId="0" fontId="13" fillId="0" borderId="22" xfId="0" applyFont="1" applyBorder="1" applyAlignment="1">
      <alignment horizontal="center" vertical="center"/>
    </xf>
    <xf numFmtId="0" fontId="0" fillId="0" borderId="22" xfId="0" applyBorder="1"/>
    <xf numFmtId="166" fontId="1" fillId="0" borderId="22" xfId="0" applyNumberFormat="1" applyFont="1" applyBorder="1"/>
    <xf numFmtId="166" fontId="5" fillId="5" borderId="22" xfId="0" applyNumberFormat="1" applyFont="1" applyFill="1" applyBorder="1" applyAlignment="1">
      <alignment horizontal="right" vertical="center" wrapText="1"/>
    </xf>
    <xf numFmtId="166" fontId="1" fillId="5" borderId="22" xfId="0" applyNumberFormat="1" applyFont="1" applyFill="1" applyBorder="1"/>
    <xf numFmtId="166" fontId="5" fillId="0" borderId="22" xfId="0" applyNumberFormat="1" applyFont="1" applyBorder="1" applyAlignment="1">
      <alignment horizontal="right" vertical="center" wrapText="1"/>
    </xf>
    <xf numFmtId="0" fontId="1" fillId="0" borderId="22" xfId="0" applyFont="1" applyBorder="1"/>
    <xf numFmtId="166" fontId="0" fillId="0" borderId="22" xfId="0" applyNumberFormat="1" applyBorder="1" applyAlignment="1">
      <alignment wrapText="1"/>
    </xf>
    <xf numFmtId="4" fontId="5" fillId="0" borderId="22" xfId="0" applyNumberFormat="1" applyFont="1" applyBorder="1" applyAlignment="1">
      <alignment horizontal="right" vertical="center"/>
    </xf>
    <xf numFmtId="166" fontId="11" fillId="0" borderId="22" xfId="0" applyNumberFormat="1" applyFont="1" applyBorder="1" applyAlignment="1">
      <alignment wrapText="1"/>
    </xf>
    <xf numFmtId="166" fontId="13" fillId="0" borderId="22" xfId="0" applyNumberFormat="1" applyFont="1" applyBorder="1"/>
    <xf numFmtId="166" fontId="1" fillId="0" borderId="23" xfId="0" applyNumberFormat="1" applyFont="1" applyBorder="1" applyAlignment="1">
      <alignment horizontal="center" vertical="center" wrapText="1"/>
    </xf>
    <xf numFmtId="166" fontId="0" fillId="0" borderId="23" xfId="0" applyNumberFormat="1" applyBorder="1" applyAlignment="1">
      <alignment wrapText="1"/>
    </xf>
    <xf numFmtId="166" fontId="1" fillId="0" borderId="23" xfId="0" applyNumberFormat="1" applyFont="1" applyBorder="1" applyAlignment="1">
      <alignment wrapText="1"/>
    </xf>
    <xf numFmtId="166" fontId="0" fillId="5" borderId="23" xfId="0" applyNumberFormat="1" applyFill="1" applyBorder="1" applyAlignment="1">
      <alignment wrapText="1"/>
    </xf>
    <xf numFmtId="166" fontId="5" fillId="5" borderId="23" xfId="0" applyNumberFormat="1" applyFont="1" applyFill="1" applyBorder="1" applyAlignment="1">
      <alignment horizontal="right" vertical="center" wrapText="1"/>
    </xf>
    <xf numFmtId="166" fontId="9" fillId="0" borderId="23" xfId="0" applyNumberFormat="1" applyFont="1" applyBorder="1" applyAlignment="1">
      <alignment wrapText="1"/>
    </xf>
    <xf numFmtId="166" fontId="5" fillId="0" borderId="23" xfId="0" applyNumberFormat="1" applyFont="1" applyBorder="1" applyAlignment="1">
      <alignment horizontal="right" vertical="center" wrapText="1"/>
    </xf>
    <xf numFmtId="166" fontId="11" fillId="0" borderId="23" xfId="0" applyNumberFormat="1" applyFont="1" applyBorder="1" applyAlignment="1">
      <alignment wrapText="1"/>
    </xf>
    <xf numFmtId="166" fontId="0" fillId="0" borderId="23" xfId="0" applyNumberFormat="1" applyBorder="1"/>
    <xf numFmtId="166" fontId="13" fillId="0" borderId="24" xfId="0" applyNumberFormat="1" applyFont="1" applyBorder="1"/>
    <xf numFmtId="166" fontId="13" fillId="8" borderId="18" xfId="0" applyNumberFormat="1" applyFont="1" applyFill="1" applyBorder="1" applyAlignment="1">
      <alignment horizontal="center" vertical="center" wrapText="1"/>
    </xf>
    <xf numFmtId="166" fontId="13" fillId="8" borderId="19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0" fillId="0" borderId="8" xfId="0" applyFont="1" applyBorder="1" applyAlignment="1">
      <alignment horizontal="center" vertical="center"/>
    </xf>
    <xf numFmtId="167" fontId="13" fillId="0" borderId="8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8" fontId="0" fillId="0" borderId="9" xfId="2" applyNumberFormat="1" applyFont="1" applyBorder="1"/>
    <xf numFmtId="4" fontId="0" fillId="0" borderId="21" xfId="0" applyNumberFormat="1" applyBorder="1"/>
    <xf numFmtId="4" fontId="1" fillId="6" borderId="21" xfId="0" applyNumberFormat="1" applyFont="1" applyFill="1" applyBorder="1"/>
    <xf numFmtId="0" fontId="0" fillId="0" borderId="21" xfId="0" applyBorder="1"/>
    <xf numFmtId="43" fontId="0" fillId="7" borderId="21" xfId="4" applyFont="1" applyFill="1" applyBorder="1"/>
    <xf numFmtId="4" fontId="3" fillId="0" borderId="21" xfId="0" applyNumberFormat="1" applyFont="1" applyBorder="1"/>
    <xf numFmtId="4" fontId="11" fillId="0" borderId="21" xfId="0" applyNumberFormat="1" applyFont="1" applyBorder="1"/>
    <xf numFmtId="0" fontId="0" fillId="0" borderId="0" xfId="0" applyBorder="1"/>
    <xf numFmtId="0" fontId="1" fillId="0" borderId="0" xfId="0" applyFont="1" applyBorder="1"/>
    <xf numFmtId="43" fontId="13" fillId="0" borderId="16" xfId="2" applyFont="1" applyBorder="1"/>
    <xf numFmtId="0" fontId="13" fillId="0" borderId="8" xfId="0" applyFont="1" applyBorder="1"/>
    <xf numFmtId="0" fontId="1" fillId="0" borderId="8" xfId="0" applyFont="1" applyBorder="1"/>
    <xf numFmtId="167" fontId="0" fillId="0" borderId="8" xfId="0" applyNumberFormat="1" applyBorder="1"/>
    <xf numFmtId="166" fontId="0" fillId="0" borderId="8" xfId="0" applyNumberFormat="1" applyBorder="1"/>
    <xf numFmtId="0" fontId="0" fillId="0" borderId="8" xfId="0" applyBorder="1"/>
    <xf numFmtId="168" fontId="0" fillId="7" borderId="8" xfId="2" applyNumberFormat="1" applyFont="1" applyFill="1" applyBorder="1"/>
  </cellXfs>
  <cellStyles count="7">
    <cellStyle name="Euro" xfId="1" xr:uid="{00000000-0005-0000-0000-000000000000}"/>
    <cellStyle name="Komma" xfId="2" builtinId="3"/>
    <cellStyle name="Komma 2" xfId="4" xr:uid="{9183BF97-7E6D-4CA7-B0F9-5FDCF5C8C20F}"/>
    <cellStyle name="Procent 2" xfId="5" xr:uid="{238B5760-7B07-4A51-A99E-EC1253777CD0}"/>
    <cellStyle name="Standaard" xfId="0" builtinId="0"/>
    <cellStyle name="Standaard 2" xfId="3" xr:uid="{45F686A1-9786-426E-B631-E5FDDC1E3DB6}"/>
    <cellStyle name="Valuta 2" xfId="6" xr:uid="{C7BCFCA0-AE19-4EFE-AEB1-0AA968FAAC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448821929\AppData\Local\Microsoft\Windows\INetCache\Content.Outlook\5KC8Z57J\Begroting%202024%20v202309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itgaven gewone dienst"/>
      <sheetName val="inkomsten gewone dienst"/>
      <sheetName val="uitgaven buitengewone dienst"/>
      <sheetName val="inkomsten buitengewone dienst"/>
      <sheetName val="Samenvatting dotaties"/>
    </sheetNames>
    <sheetDataSet>
      <sheetData sheetId="0"/>
      <sheetData sheetId="1">
        <row r="25">
          <cell r="F25">
            <v>2439230.4700000002</v>
          </cell>
        </row>
        <row r="26">
          <cell r="F26">
            <v>817062.49</v>
          </cell>
        </row>
        <row r="27">
          <cell r="F27">
            <v>1172230.04</v>
          </cell>
        </row>
      </sheetData>
      <sheetData sheetId="2">
        <row r="34">
          <cell r="F34">
            <v>3935500</v>
          </cell>
        </row>
      </sheetData>
      <sheetData sheetId="3">
        <row r="5">
          <cell r="E5">
            <v>184289.643828</v>
          </cell>
          <cell r="F5">
            <v>184793.4</v>
          </cell>
        </row>
        <row r="6">
          <cell r="E6">
            <v>61731.008145000007</v>
          </cell>
          <cell r="F6">
            <v>61899.75</v>
          </cell>
        </row>
        <row r="7">
          <cell r="E7">
            <v>88564.758027000003</v>
          </cell>
          <cell r="F7">
            <v>88806.849999999991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22"/>
  <sheetViews>
    <sheetView zoomScale="120" zoomScaleNormal="120" workbookViewId="0">
      <pane ySplit="1" topLeftCell="A2" activePane="bottomLeft" state="frozen"/>
      <selection activeCell="B1" sqref="B1"/>
      <selection pane="bottomLeft" activeCell="N1" sqref="N1"/>
    </sheetView>
  </sheetViews>
  <sheetFormatPr defaultRowHeight="12.75" x14ac:dyDescent="0.2"/>
  <cols>
    <col min="1" max="1" width="17" customWidth="1"/>
    <col min="2" max="2" width="44.42578125" style="70" bestFit="1" customWidth="1"/>
    <col min="3" max="3" width="14.7109375" style="61" customWidth="1"/>
    <col min="4" max="4" width="0.28515625" style="61" customWidth="1"/>
    <col min="5" max="5" width="15.42578125" style="61" hidden="1" customWidth="1"/>
    <col min="6" max="6" width="14.5703125" style="61" customWidth="1"/>
    <col min="7" max="9" width="14.85546875" style="61" hidden="1" customWidth="1"/>
    <col min="10" max="10" width="14.5703125" style="61" customWidth="1"/>
    <col min="11" max="11" width="0.7109375" style="61" hidden="1" customWidth="1"/>
    <col min="12" max="12" width="14.85546875" style="61" hidden="1" customWidth="1"/>
    <col min="13" max="14" width="14.85546875" style="61" customWidth="1"/>
    <col min="15" max="19" width="14.85546875" bestFit="1" customWidth="1"/>
    <col min="20" max="29" width="10.7109375" customWidth="1"/>
  </cols>
  <sheetData>
    <row r="1" spans="1:30" ht="49.15" customHeight="1" x14ac:dyDescent="0.2">
      <c r="A1" s="110" t="s">
        <v>0</v>
      </c>
      <c r="B1" s="111"/>
      <c r="C1" s="16" t="s">
        <v>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6" t="s">
        <v>8</v>
      </c>
      <c r="K1" s="16" t="s">
        <v>9</v>
      </c>
      <c r="L1" s="16" t="s">
        <v>10</v>
      </c>
      <c r="M1" s="136" t="s">
        <v>11</v>
      </c>
      <c r="N1" s="166" t="s">
        <v>12</v>
      </c>
      <c r="O1" s="145">
        <v>2027</v>
      </c>
      <c r="P1" s="15">
        <v>2028</v>
      </c>
      <c r="Q1" s="15">
        <v>2029</v>
      </c>
      <c r="R1" s="15">
        <v>2030</v>
      </c>
      <c r="S1" s="15">
        <v>2031</v>
      </c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x14ac:dyDescent="0.2">
      <c r="A2" s="18"/>
      <c r="B2" s="112" t="s">
        <v>13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37"/>
      <c r="N2" s="156"/>
      <c r="O2" s="146"/>
      <c r="P2" s="18"/>
      <c r="Q2" s="18"/>
      <c r="R2" s="18"/>
      <c r="S2" s="18"/>
    </row>
    <row r="3" spans="1:30" x14ac:dyDescent="0.2">
      <c r="A3" s="18" t="s">
        <v>14</v>
      </c>
      <c r="B3" s="114" t="s">
        <v>15</v>
      </c>
      <c r="C3" s="115">
        <v>3137358.49</v>
      </c>
      <c r="D3" s="115">
        <v>4050066.8</v>
      </c>
      <c r="E3" s="115">
        <v>3977566.8</v>
      </c>
      <c r="F3" s="115">
        <v>3459558.86</v>
      </c>
      <c r="G3" s="115">
        <v>4251430.9000000004</v>
      </c>
      <c r="H3" s="115">
        <v>4251430.9000000004</v>
      </c>
      <c r="I3" s="115">
        <v>3711430.9</v>
      </c>
      <c r="J3" s="115">
        <v>3696835.11</v>
      </c>
      <c r="K3" s="115">
        <v>4370894.16</v>
      </c>
      <c r="L3" s="115">
        <v>4370894.16</v>
      </c>
      <c r="M3" s="138">
        <v>3993092.85</v>
      </c>
      <c r="N3" s="157">
        <v>4281061.87</v>
      </c>
      <c r="O3" s="147">
        <f>N3*1.02</f>
        <v>4366683.1074000001</v>
      </c>
      <c r="P3" s="116">
        <f t="shared" ref="P3:S3" si="0">O3*1.02</f>
        <v>4454016.7695479998</v>
      </c>
      <c r="Q3" s="116">
        <f t="shared" si="0"/>
        <v>4543097.1049389597</v>
      </c>
      <c r="R3" s="116">
        <f t="shared" si="0"/>
        <v>4633959.0470377393</v>
      </c>
      <c r="S3" s="116">
        <f t="shared" si="0"/>
        <v>4726638.227978494</v>
      </c>
      <c r="T3" s="12"/>
      <c r="U3" s="12"/>
      <c r="V3" s="12"/>
      <c r="W3" s="12"/>
      <c r="X3" s="12"/>
      <c r="Y3" s="12"/>
      <c r="Z3" s="12"/>
      <c r="AA3" s="12"/>
      <c r="AB3" s="12"/>
      <c r="AC3" s="12"/>
    </row>
    <row r="4" spans="1:30" x14ac:dyDescent="0.2">
      <c r="A4" s="18" t="s">
        <v>16</v>
      </c>
      <c r="B4" s="114" t="s">
        <v>17</v>
      </c>
      <c r="C4" s="115">
        <v>207850.46</v>
      </c>
      <c r="D4" s="115">
        <v>183334.49</v>
      </c>
      <c r="E4" s="115">
        <v>183334.49</v>
      </c>
      <c r="F4" s="115">
        <v>133996.19</v>
      </c>
      <c r="G4" s="115">
        <v>103907.05</v>
      </c>
      <c r="H4" s="115">
        <v>103907.05</v>
      </c>
      <c r="I4" s="115">
        <v>76907.05</v>
      </c>
      <c r="J4" s="115">
        <v>76424.87</v>
      </c>
      <c r="K4" s="115">
        <v>69357.66</v>
      </c>
      <c r="L4" s="115">
        <v>69357.66</v>
      </c>
      <c r="M4" s="138">
        <v>69357.66</v>
      </c>
      <c r="N4" s="157">
        <v>65007.73</v>
      </c>
      <c r="O4" s="147">
        <f t="shared" ref="O4:S67" si="1">N4*1.02</f>
        <v>66307.884600000005</v>
      </c>
      <c r="P4" s="116">
        <f t="shared" si="1"/>
        <v>67634.042292000013</v>
      </c>
      <c r="Q4" s="116">
        <f t="shared" si="1"/>
        <v>68986.723137840017</v>
      </c>
      <c r="R4" s="116">
        <f t="shared" si="1"/>
        <v>70366.457600596812</v>
      </c>
      <c r="S4" s="116">
        <f t="shared" si="1"/>
        <v>71773.78675260875</v>
      </c>
      <c r="T4" s="12"/>
      <c r="U4" s="12"/>
      <c r="V4" s="12"/>
      <c r="W4" s="12"/>
      <c r="X4" s="12"/>
      <c r="Y4" s="12"/>
      <c r="Z4" s="12"/>
      <c r="AA4" s="12"/>
      <c r="AB4" s="12"/>
      <c r="AC4" s="12"/>
    </row>
    <row r="5" spans="1:30" x14ac:dyDescent="0.2">
      <c r="A5" s="18" t="s">
        <v>18</v>
      </c>
      <c r="B5" s="114" t="s">
        <v>19</v>
      </c>
      <c r="C5" s="115">
        <v>889184.22</v>
      </c>
      <c r="D5" s="115">
        <v>951200.55</v>
      </c>
      <c r="E5" s="115">
        <v>951200.55</v>
      </c>
      <c r="F5" s="115">
        <v>881065.68</v>
      </c>
      <c r="G5" s="115">
        <v>1010111.85</v>
      </c>
      <c r="H5" s="115">
        <v>1010111.85</v>
      </c>
      <c r="I5" s="115">
        <v>900111.85</v>
      </c>
      <c r="J5" s="115">
        <v>890452.25</v>
      </c>
      <c r="K5" s="115">
        <v>1008645.51</v>
      </c>
      <c r="L5" s="115">
        <v>1008645.51</v>
      </c>
      <c r="M5" s="138">
        <v>1008645.51</v>
      </c>
      <c r="N5" s="157">
        <v>1026165.69</v>
      </c>
      <c r="O5" s="147">
        <f t="shared" si="1"/>
        <v>1046689.0037999999</v>
      </c>
      <c r="P5" s="116">
        <f t="shared" si="1"/>
        <v>1067622.783876</v>
      </c>
      <c r="Q5" s="116">
        <f t="shared" si="1"/>
        <v>1088975.23955352</v>
      </c>
      <c r="R5" s="116">
        <f t="shared" si="1"/>
        <v>1110754.7443445905</v>
      </c>
      <c r="S5" s="116">
        <f t="shared" si="1"/>
        <v>1132969.8392314822</v>
      </c>
      <c r="T5" s="12"/>
      <c r="U5" s="12"/>
      <c r="V5" s="12"/>
      <c r="W5" s="12"/>
      <c r="X5" s="12"/>
      <c r="Y5" s="12"/>
      <c r="Z5" s="12"/>
      <c r="AA5" s="12"/>
      <c r="AB5" s="12"/>
      <c r="AC5" s="12"/>
    </row>
    <row r="6" spans="1:30" x14ac:dyDescent="0.2">
      <c r="A6" s="18" t="s">
        <v>20</v>
      </c>
      <c r="B6" s="114" t="s">
        <v>21</v>
      </c>
      <c r="C6" s="115">
        <v>12535.46</v>
      </c>
      <c r="D6" s="115">
        <v>13655.55</v>
      </c>
      <c r="E6" s="115">
        <v>13655.55</v>
      </c>
      <c r="F6" s="115">
        <v>13407.83</v>
      </c>
      <c r="G6" s="115">
        <v>13974.14</v>
      </c>
      <c r="H6" s="115">
        <v>13974.14</v>
      </c>
      <c r="I6" s="115">
        <v>13974.14</v>
      </c>
      <c r="J6" s="115">
        <v>13812.54</v>
      </c>
      <c r="K6" s="115">
        <v>14135.22</v>
      </c>
      <c r="L6" s="115">
        <v>14135.22</v>
      </c>
      <c r="M6" s="138">
        <v>14135.22</v>
      </c>
      <c r="N6" s="157">
        <v>14394.02</v>
      </c>
      <c r="O6" s="147">
        <f t="shared" si="1"/>
        <v>14681.9004</v>
      </c>
      <c r="P6" s="116">
        <f t="shared" si="1"/>
        <v>14975.538408</v>
      </c>
      <c r="Q6" s="116">
        <f t="shared" si="1"/>
        <v>15275.049176160001</v>
      </c>
      <c r="R6" s="116">
        <f t="shared" si="1"/>
        <v>15580.5501596832</v>
      </c>
      <c r="S6" s="116">
        <f t="shared" si="1"/>
        <v>15892.161162876864</v>
      </c>
    </row>
    <row r="7" spans="1:30" x14ac:dyDescent="0.2">
      <c r="A7" s="18" t="s">
        <v>22</v>
      </c>
      <c r="B7" s="114" t="s">
        <v>23</v>
      </c>
      <c r="C7" s="115">
        <v>10027.959999999999</v>
      </c>
      <c r="D7" s="115">
        <v>13655.55</v>
      </c>
      <c r="E7" s="115">
        <v>13655.55</v>
      </c>
      <c r="F7" s="115">
        <v>10725.92</v>
      </c>
      <c r="G7" s="115">
        <v>13974.14</v>
      </c>
      <c r="H7" s="115">
        <v>13974.14</v>
      </c>
      <c r="I7" s="115">
        <v>11474.14</v>
      </c>
      <c r="J7" s="115">
        <v>11049.63</v>
      </c>
      <c r="K7" s="115">
        <v>14135.22</v>
      </c>
      <c r="L7" s="115">
        <v>14135.22</v>
      </c>
      <c r="M7" s="138">
        <v>14135.22</v>
      </c>
      <c r="N7" s="157">
        <v>14394.02</v>
      </c>
      <c r="O7" s="147">
        <f t="shared" si="1"/>
        <v>14681.9004</v>
      </c>
      <c r="P7" s="116">
        <f t="shared" si="1"/>
        <v>14975.538408</v>
      </c>
      <c r="Q7" s="116">
        <f t="shared" si="1"/>
        <v>15275.049176160001</v>
      </c>
      <c r="R7" s="116">
        <f t="shared" si="1"/>
        <v>15580.5501596832</v>
      </c>
      <c r="S7" s="116">
        <f t="shared" si="1"/>
        <v>15892.161162876864</v>
      </c>
    </row>
    <row r="8" spans="1:30" x14ac:dyDescent="0.2">
      <c r="A8" s="18" t="s">
        <v>24</v>
      </c>
      <c r="B8" s="114" t="s">
        <v>25</v>
      </c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38"/>
      <c r="N8" s="157"/>
      <c r="O8" s="147">
        <f t="shared" si="1"/>
        <v>0</v>
      </c>
      <c r="P8" s="116">
        <f t="shared" si="1"/>
        <v>0</v>
      </c>
      <c r="Q8" s="116">
        <f t="shared" si="1"/>
        <v>0</v>
      </c>
      <c r="R8" s="116">
        <f t="shared" si="1"/>
        <v>0</v>
      </c>
      <c r="S8" s="116">
        <f t="shared" si="1"/>
        <v>0</v>
      </c>
    </row>
    <row r="9" spans="1:30" ht="25.5" x14ac:dyDescent="0.2">
      <c r="A9" s="18" t="s">
        <v>26</v>
      </c>
      <c r="B9" s="114" t="s">
        <v>27</v>
      </c>
      <c r="C9" s="115">
        <v>692165.61</v>
      </c>
      <c r="D9" s="115">
        <v>790014.65</v>
      </c>
      <c r="E9" s="115">
        <v>790014.65</v>
      </c>
      <c r="F9" s="115">
        <v>762817.61</v>
      </c>
      <c r="G9" s="115">
        <v>884231.58</v>
      </c>
      <c r="H9" s="115">
        <v>884231.58</v>
      </c>
      <c r="I9" s="115">
        <v>801231.58</v>
      </c>
      <c r="J9" s="115">
        <v>800792.45</v>
      </c>
      <c r="K9" s="115">
        <v>823578.77</v>
      </c>
      <c r="L9" s="115">
        <v>823578.77</v>
      </c>
      <c r="M9" s="138">
        <v>810627.77</v>
      </c>
      <c r="N9" s="157">
        <v>946720.14</v>
      </c>
      <c r="O9" s="147">
        <f t="shared" si="1"/>
        <v>965654.54280000005</v>
      </c>
      <c r="P9" s="116">
        <f t="shared" si="1"/>
        <v>984967.63365600002</v>
      </c>
      <c r="Q9" s="116">
        <f t="shared" si="1"/>
        <v>1004666.98632912</v>
      </c>
      <c r="R9" s="116">
        <f t="shared" si="1"/>
        <v>1024760.3260557024</v>
      </c>
      <c r="S9" s="116">
        <f t="shared" si="1"/>
        <v>1045255.5325768165</v>
      </c>
    </row>
    <row r="10" spans="1:30" ht="25.5" x14ac:dyDescent="0.2">
      <c r="A10" s="18" t="s">
        <v>28</v>
      </c>
      <c r="B10" s="117" t="s">
        <v>29</v>
      </c>
      <c r="C10" s="115">
        <v>36835.47</v>
      </c>
      <c r="D10" s="115">
        <v>16704.099999999999</v>
      </c>
      <c r="E10" s="115">
        <v>26704.1</v>
      </c>
      <c r="F10" s="115">
        <v>27289.13</v>
      </c>
      <c r="G10" s="115">
        <v>26303.5</v>
      </c>
      <c r="H10" s="115">
        <v>26303.5</v>
      </c>
      <c r="I10" s="115">
        <v>27803.5</v>
      </c>
      <c r="J10" s="115">
        <v>27729.43</v>
      </c>
      <c r="K10" s="115">
        <v>29340.82</v>
      </c>
      <c r="L10" s="115">
        <v>29340.82</v>
      </c>
      <c r="M10" s="138">
        <v>29340.82</v>
      </c>
      <c r="N10" s="157">
        <v>31163.13</v>
      </c>
      <c r="O10" s="147">
        <f t="shared" si="1"/>
        <v>31786.392600000003</v>
      </c>
      <c r="P10" s="116">
        <f t="shared" si="1"/>
        <v>32422.120452000003</v>
      </c>
      <c r="Q10" s="116">
        <f t="shared" si="1"/>
        <v>33070.562861040002</v>
      </c>
      <c r="R10" s="116">
        <f t="shared" si="1"/>
        <v>33731.974118260805</v>
      </c>
      <c r="S10" s="116">
        <f t="shared" si="1"/>
        <v>34406.61360062602</v>
      </c>
    </row>
    <row r="11" spans="1:30" ht="25.5" x14ac:dyDescent="0.2">
      <c r="A11" s="18" t="s">
        <v>30</v>
      </c>
      <c r="B11" s="114" t="s">
        <v>31</v>
      </c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38"/>
      <c r="N11" s="157"/>
      <c r="O11" s="147">
        <f t="shared" si="1"/>
        <v>0</v>
      </c>
      <c r="P11" s="116">
        <f t="shared" si="1"/>
        <v>0</v>
      </c>
      <c r="Q11" s="116">
        <f t="shared" si="1"/>
        <v>0</v>
      </c>
      <c r="R11" s="116">
        <f t="shared" si="1"/>
        <v>0</v>
      </c>
      <c r="S11" s="116">
        <f t="shared" si="1"/>
        <v>0</v>
      </c>
    </row>
    <row r="12" spans="1:30" ht="25.5" x14ac:dyDescent="0.2">
      <c r="A12" s="18" t="s">
        <v>32</v>
      </c>
      <c r="B12" s="114" t="s">
        <v>33</v>
      </c>
      <c r="C12" s="115">
        <v>12281</v>
      </c>
      <c r="D12" s="115">
        <v>18000</v>
      </c>
      <c r="E12" s="115">
        <v>20000</v>
      </c>
      <c r="F12" s="115">
        <v>15001.03</v>
      </c>
      <c r="G12" s="115">
        <v>18000</v>
      </c>
      <c r="H12" s="115">
        <v>18000</v>
      </c>
      <c r="I12" s="115">
        <v>21100</v>
      </c>
      <c r="J12" s="115">
        <v>21069.13</v>
      </c>
      <c r="K12" s="115">
        <v>18000</v>
      </c>
      <c r="L12" s="115">
        <v>18000</v>
      </c>
      <c r="M12" s="138">
        <v>18000</v>
      </c>
      <c r="N12" s="157">
        <v>18000</v>
      </c>
      <c r="O12" s="147">
        <f t="shared" si="1"/>
        <v>18360</v>
      </c>
      <c r="P12" s="116">
        <f t="shared" si="1"/>
        <v>18727.2</v>
      </c>
      <c r="Q12" s="116">
        <f t="shared" si="1"/>
        <v>19101.744000000002</v>
      </c>
      <c r="R12" s="116">
        <f t="shared" si="1"/>
        <v>19483.778880000002</v>
      </c>
      <c r="S12" s="116">
        <f t="shared" si="1"/>
        <v>19873.454457600001</v>
      </c>
    </row>
    <row r="13" spans="1:30" ht="25.5" x14ac:dyDescent="0.2">
      <c r="A13" s="18" t="s">
        <v>34</v>
      </c>
      <c r="B13" s="114" t="s">
        <v>33</v>
      </c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38"/>
      <c r="N13" s="157"/>
      <c r="O13" s="147">
        <f t="shared" si="1"/>
        <v>0</v>
      </c>
      <c r="P13" s="116">
        <f t="shared" si="1"/>
        <v>0</v>
      </c>
      <c r="Q13" s="116">
        <f t="shared" si="1"/>
        <v>0</v>
      </c>
      <c r="R13" s="116">
        <f t="shared" si="1"/>
        <v>0</v>
      </c>
      <c r="S13" s="116">
        <f t="shared" si="1"/>
        <v>0</v>
      </c>
    </row>
    <row r="14" spans="1:30" x14ac:dyDescent="0.2">
      <c r="A14" s="18" t="s">
        <v>35</v>
      </c>
      <c r="B14" s="114" t="s">
        <v>36</v>
      </c>
      <c r="C14" s="115">
        <v>217892.87</v>
      </c>
      <c r="D14" s="115">
        <v>288877.59000000003</v>
      </c>
      <c r="E14" s="115">
        <v>263877.59000000003</v>
      </c>
      <c r="F14" s="115">
        <v>238151.24</v>
      </c>
      <c r="G14" s="115">
        <v>303680.06</v>
      </c>
      <c r="H14" s="115">
        <v>303680.06</v>
      </c>
      <c r="I14" s="115">
        <v>253680.06</v>
      </c>
      <c r="J14" s="115">
        <v>253031.65</v>
      </c>
      <c r="K14" s="115">
        <v>311424.94</v>
      </c>
      <c r="L14" s="115">
        <v>311424.94</v>
      </c>
      <c r="M14" s="138">
        <v>311424.94</v>
      </c>
      <c r="N14" s="157">
        <v>304555.17</v>
      </c>
      <c r="O14" s="147">
        <f t="shared" si="1"/>
        <v>310646.27340000001</v>
      </c>
      <c r="P14" s="116">
        <f t="shared" si="1"/>
        <v>316859.19886800001</v>
      </c>
      <c r="Q14" s="116">
        <f t="shared" si="1"/>
        <v>323196.38284536003</v>
      </c>
      <c r="R14" s="116">
        <f t="shared" si="1"/>
        <v>329660.31050226721</v>
      </c>
      <c r="S14" s="116">
        <f t="shared" si="1"/>
        <v>336253.51671231259</v>
      </c>
    </row>
    <row r="15" spans="1:30" x14ac:dyDescent="0.2">
      <c r="A15" s="18" t="s">
        <v>37</v>
      </c>
      <c r="B15" s="114" t="s">
        <v>38</v>
      </c>
      <c r="C15" s="115">
        <v>22637.1</v>
      </c>
      <c r="D15" s="115">
        <v>13505.26</v>
      </c>
      <c r="E15" s="115">
        <v>16505.259999999998</v>
      </c>
      <c r="F15" s="115">
        <v>19889.28</v>
      </c>
      <c r="G15" s="115">
        <v>7662.44</v>
      </c>
      <c r="H15" s="115">
        <v>7662.44</v>
      </c>
      <c r="I15" s="115">
        <v>7662.44</v>
      </c>
      <c r="J15" s="115">
        <v>7733.08</v>
      </c>
      <c r="K15" s="115">
        <v>5114.63</v>
      </c>
      <c r="L15" s="115">
        <v>5114.63</v>
      </c>
      <c r="M15" s="138">
        <v>5114.63</v>
      </c>
      <c r="N15" s="157">
        <v>4763.67</v>
      </c>
      <c r="O15" s="147">
        <f t="shared" si="1"/>
        <v>4858.9434000000001</v>
      </c>
      <c r="P15" s="116">
        <f t="shared" si="1"/>
        <v>4956.1222680000001</v>
      </c>
      <c r="Q15" s="116">
        <f t="shared" si="1"/>
        <v>5055.2447133599999</v>
      </c>
      <c r="R15" s="116">
        <f t="shared" si="1"/>
        <v>5156.3496076272004</v>
      </c>
      <c r="S15" s="116">
        <f t="shared" si="1"/>
        <v>5259.4765997797449</v>
      </c>
    </row>
    <row r="16" spans="1:30" x14ac:dyDescent="0.2">
      <c r="A16" s="18" t="s">
        <v>39</v>
      </c>
      <c r="B16" s="114" t="s">
        <v>40</v>
      </c>
      <c r="C16" s="115"/>
      <c r="D16" s="115"/>
      <c r="E16" s="115"/>
      <c r="F16" s="115"/>
      <c r="G16" s="115"/>
      <c r="H16" s="115">
        <v>4561.96</v>
      </c>
      <c r="I16" s="115">
        <v>4561.96</v>
      </c>
      <c r="J16" s="115">
        <v>4561.96</v>
      </c>
      <c r="K16" s="115"/>
      <c r="L16" s="115"/>
      <c r="M16" s="138"/>
      <c r="N16" s="157"/>
      <c r="O16" s="147">
        <f t="shared" si="1"/>
        <v>0</v>
      </c>
      <c r="P16" s="116">
        <f t="shared" si="1"/>
        <v>0</v>
      </c>
      <c r="Q16" s="116">
        <f t="shared" si="1"/>
        <v>0</v>
      </c>
      <c r="R16" s="116">
        <f t="shared" si="1"/>
        <v>0</v>
      </c>
      <c r="S16" s="116">
        <f t="shared" si="1"/>
        <v>0</v>
      </c>
    </row>
    <row r="17" spans="1:30" x14ac:dyDescent="0.2">
      <c r="A17" s="18" t="s">
        <v>41</v>
      </c>
      <c r="B17" s="114" t="s">
        <v>42</v>
      </c>
      <c r="C17" s="115">
        <v>70902.33</v>
      </c>
      <c r="D17" s="115">
        <v>67972.39</v>
      </c>
      <c r="E17" s="115">
        <v>65972.39</v>
      </c>
      <c r="F17" s="115">
        <v>62326.2</v>
      </c>
      <c r="G17" s="115">
        <v>72532.490000000005</v>
      </c>
      <c r="H17" s="115">
        <v>72532.490000000005</v>
      </c>
      <c r="I17" s="115">
        <v>70532.490000000005</v>
      </c>
      <c r="J17" s="115">
        <v>70318.98</v>
      </c>
      <c r="K17" s="115">
        <v>71611.16</v>
      </c>
      <c r="L17" s="115">
        <v>71611.16</v>
      </c>
      <c r="M17" s="138">
        <v>71611.16</v>
      </c>
      <c r="N17" s="157">
        <v>72993.39</v>
      </c>
      <c r="O17" s="147">
        <f t="shared" si="1"/>
        <v>74453.257800000007</v>
      </c>
      <c r="P17" s="116">
        <f t="shared" si="1"/>
        <v>75942.322956000004</v>
      </c>
      <c r="Q17" s="116">
        <f t="shared" si="1"/>
        <v>77461.169415120006</v>
      </c>
      <c r="R17" s="116">
        <f t="shared" si="1"/>
        <v>79010.392803422408</v>
      </c>
      <c r="S17" s="116">
        <f t="shared" si="1"/>
        <v>80590.600659490854</v>
      </c>
    </row>
    <row r="18" spans="1:30" ht="38.25" x14ac:dyDescent="0.2">
      <c r="A18" s="18" t="s">
        <v>43</v>
      </c>
      <c r="B18" s="114" t="s">
        <v>44</v>
      </c>
      <c r="C18" s="115">
        <v>497688.04</v>
      </c>
      <c r="D18" s="115">
        <v>630797.05000000005</v>
      </c>
      <c r="E18" s="115">
        <v>630797.05000000005</v>
      </c>
      <c r="F18" s="115">
        <v>537083.06999999995</v>
      </c>
      <c r="G18" s="115">
        <v>633746.75</v>
      </c>
      <c r="H18" s="115">
        <v>633746.75</v>
      </c>
      <c r="I18" s="115">
        <v>565313.79</v>
      </c>
      <c r="J18" s="115">
        <v>564424.6</v>
      </c>
      <c r="K18" s="115">
        <v>651217.93999999994</v>
      </c>
      <c r="L18" s="115">
        <v>651217.93999999994</v>
      </c>
      <c r="M18" s="138">
        <f>624704.2-M19</f>
        <v>614293.93999999994</v>
      </c>
      <c r="N18" s="157">
        <v>636294.67000000004</v>
      </c>
      <c r="O18" s="147">
        <f t="shared" si="1"/>
        <v>649020.5634000001</v>
      </c>
      <c r="P18" s="116">
        <f t="shared" si="1"/>
        <v>662000.97466800013</v>
      </c>
      <c r="Q18" s="116">
        <f t="shared" si="1"/>
        <v>675240.9941613602</v>
      </c>
      <c r="R18" s="116">
        <f t="shared" si="1"/>
        <v>688745.81404458743</v>
      </c>
      <c r="S18" s="116">
        <f t="shared" si="1"/>
        <v>702520.73032547918</v>
      </c>
    </row>
    <row r="19" spans="1:30" ht="38.25" x14ac:dyDescent="0.2">
      <c r="A19" s="18" t="s">
        <v>43</v>
      </c>
      <c r="B19" s="114" t="s">
        <v>45</v>
      </c>
      <c r="C19" s="115"/>
      <c r="D19" s="115"/>
      <c r="E19" s="115"/>
      <c r="F19" s="115"/>
      <c r="G19" s="115">
        <v>15567.04</v>
      </c>
      <c r="H19" s="115">
        <v>15567.04</v>
      </c>
      <c r="I19" s="115">
        <v>0</v>
      </c>
      <c r="J19" s="115"/>
      <c r="K19" s="115">
        <v>10410.26</v>
      </c>
      <c r="L19" s="115">
        <v>10410.26</v>
      </c>
      <c r="M19" s="138">
        <v>10410.26</v>
      </c>
      <c r="N19" s="157">
        <v>10410.26</v>
      </c>
      <c r="O19" s="147">
        <f t="shared" si="1"/>
        <v>10618.465200000001</v>
      </c>
      <c r="P19" s="116">
        <f t="shared" si="1"/>
        <v>10830.834504</v>
      </c>
      <c r="Q19" s="116">
        <f t="shared" si="1"/>
        <v>11047.45119408</v>
      </c>
      <c r="R19" s="116">
        <f t="shared" si="1"/>
        <v>11268.4002179616</v>
      </c>
      <c r="S19" s="116">
        <f t="shared" si="1"/>
        <v>11493.768222320832</v>
      </c>
    </row>
    <row r="20" spans="1:30" ht="38.25" x14ac:dyDescent="0.2">
      <c r="A20" s="18" t="s">
        <v>46</v>
      </c>
      <c r="B20" s="114" t="s">
        <v>47</v>
      </c>
      <c r="C20" s="115">
        <v>161407.13</v>
      </c>
      <c r="D20" s="115">
        <v>163902.88</v>
      </c>
      <c r="E20" s="115">
        <v>163902.88</v>
      </c>
      <c r="F20" s="115">
        <v>148862.6</v>
      </c>
      <c r="G20" s="115">
        <v>166785.47</v>
      </c>
      <c r="H20" s="115">
        <v>166785.47</v>
      </c>
      <c r="I20" s="115">
        <v>142785.47</v>
      </c>
      <c r="J20" s="115">
        <v>142513.25</v>
      </c>
      <c r="K20" s="115">
        <v>162849.26999999999</v>
      </c>
      <c r="L20" s="115">
        <v>162849.26999999999</v>
      </c>
      <c r="M20" s="138">
        <v>162849.26999999999</v>
      </c>
      <c r="N20" s="157">
        <v>165990.79999999999</v>
      </c>
      <c r="O20" s="147">
        <f t="shared" si="1"/>
        <v>169310.61599999998</v>
      </c>
      <c r="P20" s="116">
        <f t="shared" si="1"/>
        <v>172696.82831999997</v>
      </c>
      <c r="Q20" s="116">
        <f t="shared" si="1"/>
        <v>176150.76488639996</v>
      </c>
      <c r="R20" s="116">
        <f t="shared" si="1"/>
        <v>179673.78018412797</v>
      </c>
      <c r="S20" s="116">
        <f t="shared" si="1"/>
        <v>183267.25578781054</v>
      </c>
    </row>
    <row r="21" spans="1:30" ht="25.5" x14ac:dyDescent="0.2">
      <c r="A21" s="18" t="s">
        <v>48</v>
      </c>
      <c r="B21" s="114" t="s">
        <v>49</v>
      </c>
      <c r="C21" s="115">
        <v>1940.18</v>
      </c>
      <c r="D21" s="115">
        <v>3940.99</v>
      </c>
      <c r="E21" s="115">
        <v>3940.99</v>
      </c>
      <c r="F21" s="115">
        <v>2075.25</v>
      </c>
      <c r="G21" s="115">
        <v>4032.94</v>
      </c>
      <c r="H21" s="115">
        <v>4032.94</v>
      </c>
      <c r="I21" s="115">
        <v>2532.94</v>
      </c>
      <c r="J21" s="115">
        <v>2137.0100000000002</v>
      </c>
      <c r="K21" s="115">
        <v>4079.42</v>
      </c>
      <c r="L21" s="115">
        <v>4079.42</v>
      </c>
      <c r="M21" s="138">
        <v>4079.42</v>
      </c>
      <c r="N21" s="157">
        <v>4154.1099999999997</v>
      </c>
      <c r="O21" s="147">
        <f t="shared" si="1"/>
        <v>4237.1921999999995</v>
      </c>
      <c r="P21" s="116">
        <f t="shared" si="1"/>
        <v>4321.9360439999991</v>
      </c>
      <c r="Q21" s="116">
        <f t="shared" si="1"/>
        <v>4408.374764879999</v>
      </c>
      <c r="R21" s="116">
        <f t="shared" si="1"/>
        <v>4496.542260177599</v>
      </c>
      <c r="S21" s="116">
        <f t="shared" si="1"/>
        <v>4586.4731053811511</v>
      </c>
    </row>
    <row r="22" spans="1:30" ht="25.5" x14ac:dyDescent="0.2">
      <c r="A22" s="18" t="s">
        <v>50</v>
      </c>
      <c r="B22" s="114" t="s">
        <v>51</v>
      </c>
      <c r="C22" s="115">
        <v>2893.83</v>
      </c>
      <c r="D22" s="115">
        <v>3940.99</v>
      </c>
      <c r="E22" s="115">
        <v>3940.99</v>
      </c>
      <c r="F22" s="115">
        <v>3095.24</v>
      </c>
      <c r="G22" s="115">
        <v>4032.94</v>
      </c>
      <c r="H22" s="115">
        <v>4032.94</v>
      </c>
      <c r="I22" s="115">
        <v>4032.94</v>
      </c>
      <c r="J22" s="115">
        <v>3188.37</v>
      </c>
      <c r="K22" s="115">
        <v>4079.42</v>
      </c>
      <c r="L22" s="115">
        <v>4079.42</v>
      </c>
      <c r="M22" s="138">
        <v>4079.42</v>
      </c>
      <c r="N22" s="157">
        <v>4154.1099999999997</v>
      </c>
      <c r="O22" s="147">
        <f t="shared" si="1"/>
        <v>4237.1921999999995</v>
      </c>
      <c r="P22" s="116">
        <f t="shared" si="1"/>
        <v>4321.9360439999991</v>
      </c>
      <c r="Q22" s="116">
        <f t="shared" si="1"/>
        <v>4408.374764879999</v>
      </c>
      <c r="R22" s="116">
        <f t="shared" si="1"/>
        <v>4496.542260177599</v>
      </c>
      <c r="S22" s="116">
        <f t="shared" si="1"/>
        <v>4586.4731053811511</v>
      </c>
    </row>
    <row r="23" spans="1:30" ht="38.25" x14ac:dyDescent="0.2">
      <c r="A23" s="18" t="s">
        <v>52</v>
      </c>
      <c r="B23" s="114" t="s">
        <v>53</v>
      </c>
      <c r="C23" s="115">
        <v>107127.7</v>
      </c>
      <c r="D23" s="115">
        <v>122254.79</v>
      </c>
      <c r="E23" s="115">
        <v>122254.79</v>
      </c>
      <c r="F23" s="115">
        <v>118063</v>
      </c>
      <c r="G23" s="118">
        <v>136834.76999999999</v>
      </c>
      <c r="H23" s="118">
        <v>136834.76999999999</v>
      </c>
      <c r="I23" s="118">
        <v>124834.77</v>
      </c>
      <c r="J23" s="118">
        <v>123904.86</v>
      </c>
      <c r="K23" s="118">
        <v>127448.81</v>
      </c>
      <c r="L23" s="118">
        <v>127448.81</v>
      </c>
      <c r="M23" s="139">
        <v>127448.81</v>
      </c>
      <c r="N23" s="158">
        <v>146504.93</v>
      </c>
      <c r="O23" s="147">
        <f t="shared" si="1"/>
        <v>149435.02859999999</v>
      </c>
      <c r="P23" s="116">
        <f t="shared" si="1"/>
        <v>152423.72917199999</v>
      </c>
      <c r="Q23" s="116">
        <f t="shared" si="1"/>
        <v>155472.20375543999</v>
      </c>
      <c r="R23" s="116">
        <f t="shared" si="1"/>
        <v>158581.64783054878</v>
      </c>
      <c r="S23" s="116">
        <f t="shared" si="1"/>
        <v>161753.28078715978</v>
      </c>
    </row>
    <row r="24" spans="1:30" ht="38.25" x14ac:dyDescent="0.2">
      <c r="A24" s="18" t="s">
        <v>54</v>
      </c>
      <c r="B24" s="114" t="s">
        <v>55</v>
      </c>
      <c r="C24" s="115">
        <v>3111.66</v>
      </c>
      <c r="D24" s="115">
        <v>2595.31</v>
      </c>
      <c r="E24" s="115">
        <v>4595.3100000000004</v>
      </c>
      <c r="F24" s="115">
        <v>4250.96</v>
      </c>
      <c r="G24" s="115">
        <v>4119.97</v>
      </c>
      <c r="H24" s="115">
        <v>4119.97</v>
      </c>
      <c r="I24" s="115">
        <v>4619.97</v>
      </c>
      <c r="J24" s="115">
        <v>4335.05</v>
      </c>
      <c r="K24" s="115">
        <v>4559.83</v>
      </c>
      <c r="L24" s="115">
        <v>4559.83</v>
      </c>
      <c r="M24" s="138">
        <v>4559.83</v>
      </c>
      <c r="N24" s="157">
        <v>4861.8599999999997</v>
      </c>
      <c r="O24" s="147">
        <f t="shared" si="1"/>
        <v>4959.0972000000002</v>
      </c>
      <c r="P24" s="116">
        <f t="shared" si="1"/>
        <v>5058.2791440000001</v>
      </c>
      <c r="Q24" s="116">
        <f t="shared" si="1"/>
        <v>5159.4447268800004</v>
      </c>
      <c r="R24" s="116">
        <f t="shared" si="1"/>
        <v>5262.6336214176008</v>
      </c>
      <c r="S24" s="116">
        <f t="shared" si="1"/>
        <v>5367.8862938459533</v>
      </c>
    </row>
    <row r="25" spans="1:30" ht="25.5" x14ac:dyDescent="0.2">
      <c r="A25" s="18" t="s">
        <v>56</v>
      </c>
      <c r="B25" s="114" t="s">
        <v>57</v>
      </c>
      <c r="C25" s="115">
        <v>1015265.55</v>
      </c>
      <c r="D25" s="115">
        <v>1335661.1399999999</v>
      </c>
      <c r="E25" s="115">
        <v>1325099.8</v>
      </c>
      <c r="F25" s="115">
        <v>1161066.03</v>
      </c>
      <c r="G25" s="115">
        <v>1486709.59</v>
      </c>
      <c r="H25" s="115">
        <v>1486709.59</v>
      </c>
      <c r="I25" s="115">
        <v>1278709.5900000001</v>
      </c>
      <c r="J25" s="115">
        <v>1278198.55</v>
      </c>
      <c r="K25" s="115">
        <v>1524025.27</v>
      </c>
      <c r="L25" s="115">
        <v>1524025.27</v>
      </c>
      <c r="M25" s="138">
        <v>1337544.27</v>
      </c>
      <c r="N25" s="157">
        <v>1489279.92</v>
      </c>
      <c r="O25" s="147">
        <f t="shared" si="1"/>
        <v>1519065.5183999999</v>
      </c>
      <c r="P25" s="116">
        <f t="shared" si="1"/>
        <v>1549446.828768</v>
      </c>
      <c r="Q25" s="116">
        <f t="shared" si="1"/>
        <v>1580435.7653433601</v>
      </c>
      <c r="R25" s="116">
        <f t="shared" si="1"/>
        <v>1612044.4806502273</v>
      </c>
      <c r="S25" s="116">
        <f t="shared" si="1"/>
        <v>1644285.3702632319</v>
      </c>
    </row>
    <row r="26" spans="1:30" ht="25.5" x14ac:dyDescent="0.2">
      <c r="A26" s="18" t="s">
        <v>58</v>
      </c>
      <c r="B26" s="114" t="s">
        <v>59</v>
      </c>
      <c r="C26" s="115">
        <v>239439.66</v>
      </c>
      <c r="D26" s="115">
        <v>260334.05</v>
      </c>
      <c r="E26" s="115">
        <v>260334.05</v>
      </c>
      <c r="F26" s="115">
        <v>258430.54</v>
      </c>
      <c r="G26" s="115">
        <v>312044.07</v>
      </c>
      <c r="H26" s="115">
        <v>312044.07</v>
      </c>
      <c r="I26" s="115">
        <v>289044.07</v>
      </c>
      <c r="J26" s="115">
        <v>288299.92</v>
      </c>
      <c r="K26" s="115">
        <v>321969.44</v>
      </c>
      <c r="L26" s="115">
        <v>321969.44</v>
      </c>
      <c r="M26" s="138">
        <v>299928.44</v>
      </c>
      <c r="N26" s="157">
        <v>326115.77</v>
      </c>
      <c r="O26" s="147">
        <f t="shared" si="1"/>
        <v>332638.08540000004</v>
      </c>
      <c r="P26" s="116">
        <f t="shared" si="1"/>
        <v>339290.84710800007</v>
      </c>
      <c r="Q26" s="116">
        <f t="shared" si="1"/>
        <v>346076.66405016009</v>
      </c>
      <c r="R26" s="116">
        <f t="shared" si="1"/>
        <v>352998.19733116328</v>
      </c>
      <c r="S26" s="116">
        <f t="shared" si="1"/>
        <v>360058.16127778654</v>
      </c>
    </row>
    <row r="27" spans="1:30" ht="25.5" x14ac:dyDescent="0.2">
      <c r="A27" s="18" t="s">
        <v>60</v>
      </c>
      <c r="B27" s="114" t="s">
        <v>61</v>
      </c>
      <c r="C27" s="115">
        <v>16373.94</v>
      </c>
      <c r="D27" s="115">
        <v>14040.24</v>
      </c>
      <c r="E27" s="115">
        <v>17040.240000000002</v>
      </c>
      <c r="F27" s="115">
        <v>17725</v>
      </c>
      <c r="G27" s="115">
        <v>16976.64</v>
      </c>
      <c r="H27" s="115">
        <v>21976.639999999999</v>
      </c>
      <c r="I27" s="115">
        <v>24476.639999999999</v>
      </c>
      <c r="J27" s="115">
        <v>24380.35</v>
      </c>
      <c r="K27" s="115">
        <v>25627.35</v>
      </c>
      <c r="L27" s="115">
        <v>25627.35</v>
      </c>
      <c r="M27" s="138">
        <v>25627.35</v>
      </c>
      <c r="N27" s="157">
        <v>27186.95</v>
      </c>
      <c r="O27" s="147">
        <f t="shared" si="1"/>
        <v>27730.689000000002</v>
      </c>
      <c r="P27" s="116">
        <f t="shared" si="1"/>
        <v>28285.302780000002</v>
      </c>
      <c r="Q27" s="116">
        <f t="shared" si="1"/>
        <v>28851.008835600001</v>
      </c>
      <c r="R27" s="116">
        <f t="shared" si="1"/>
        <v>29428.029012312003</v>
      </c>
      <c r="S27" s="116">
        <f t="shared" si="1"/>
        <v>30016.589592558244</v>
      </c>
    </row>
    <row r="28" spans="1:30" ht="25.5" x14ac:dyDescent="0.2">
      <c r="A28" s="18" t="s">
        <v>62</v>
      </c>
      <c r="B28" s="114" t="s">
        <v>63</v>
      </c>
      <c r="C28" s="115">
        <v>5123.2299999999996</v>
      </c>
      <c r="D28" s="115">
        <v>3622.08</v>
      </c>
      <c r="E28" s="115">
        <v>4622.08</v>
      </c>
      <c r="F28" s="115">
        <v>4606.37</v>
      </c>
      <c r="G28" s="115">
        <v>3972.72</v>
      </c>
      <c r="H28" s="115">
        <v>7972.72</v>
      </c>
      <c r="I28" s="115">
        <v>7972.72</v>
      </c>
      <c r="J28" s="115">
        <v>7396.92</v>
      </c>
      <c r="K28" s="115">
        <v>6992.65</v>
      </c>
      <c r="L28" s="115">
        <v>6992.65</v>
      </c>
      <c r="M28" s="138">
        <v>6992.65</v>
      </c>
      <c r="N28" s="157">
        <v>9971.5</v>
      </c>
      <c r="O28" s="147">
        <f t="shared" si="1"/>
        <v>10170.93</v>
      </c>
      <c r="P28" s="116">
        <f t="shared" si="1"/>
        <v>10374.348600000001</v>
      </c>
      <c r="Q28" s="116">
        <f t="shared" si="1"/>
        <v>10581.835572000002</v>
      </c>
      <c r="R28" s="116">
        <f t="shared" si="1"/>
        <v>10793.472283440002</v>
      </c>
      <c r="S28" s="116">
        <f t="shared" si="1"/>
        <v>11009.341729108803</v>
      </c>
    </row>
    <row r="29" spans="1:30" x14ac:dyDescent="0.2">
      <c r="A29" s="20" t="s">
        <v>64</v>
      </c>
      <c r="B29" s="117" t="s">
        <v>65</v>
      </c>
      <c r="C29" s="115">
        <v>16386</v>
      </c>
      <c r="D29" s="115">
        <v>78604.11</v>
      </c>
      <c r="E29" s="115">
        <v>78604.11</v>
      </c>
      <c r="F29" s="115">
        <v>81905.33</v>
      </c>
      <c r="G29" s="115">
        <v>82871.86</v>
      </c>
      <c r="H29" s="115">
        <v>82871.86</v>
      </c>
      <c r="I29" s="115">
        <v>83371.86</v>
      </c>
      <c r="J29" s="115">
        <v>83212.28</v>
      </c>
      <c r="K29" s="115">
        <v>83008.460000000006</v>
      </c>
      <c r="L29" s="115">
        <v>83008.460000000006</v>
      </c>
      <c r="M29" s="138">
        <v>72525.460000000006</v>
      </c>
      <c r="N29" s="159">
        <v>79278.33</v>
      </c>
      <c r="O29" s="147">
        <f t="shared" si="1"/>
        <v>80863.896600000007</v>
      </c>
      <c r="P29" s="116">
        <f t="shared" si="1"/>
        <v>82481.174532000005</v>
      </c>
      <c r="Q29" s="116">
        <f t="shared" si="1"/>
        <v>84130.79802264001</v>
      </c>
      <c r="R29" s="116">
        <f t="shared" si="1"/>
        <v>85813.413983092818</v>
      </c>
      <c r="S29" s="116">
        <f t="shared" si="1"/>
        <v>87529.682262754679</v>
      </c>
    </row>
    <row r="30" spans="1:30" x14ac:dyDescent="0.2">
      <c r="A30" s="20" t="s">
        <v>66</v>
      </c>
      <c r="B30" s="117" t="s">
        <v>67</v>
      </c>
      <c r="C30" s="115">
        <v>241.8</v>
      </c>
      <c r="D30" s="115">
        <v>21138.31</v>
      </c>
      <c r="E30" s="115">
        <v>21138.31</v>
      </c>
      <c r="F30" s="115">
        <v>19788.669999999998</v>
      </c>
      <c r="G30" s="115">
        <v>21855.39</v>
      </c>
      <c r="H30" s="115">
        <v>21855.39</v>
      </c>
      <c r="I30" s="115">
        <v>20355.39</v>
      </c>
      <c r="J30" s="115">
        <v>20346.98</v>
      </c>
      <c r="K30" s="115">
        <v>18427.54</v>
      </c>
      <c r="L30" s="115">
        <v>18427.54</v>
      </c>
      <c r="M30" s="138">
        <v>18427.54</v>
      </c>
      <c r="N30" s="159">
        <v>22769.54</v>
      </c>
      <c r="O30" s="147">
        <f t="shared" si="1"/>
        <v>23224.930800000002</v>
      </c>
      <c r="P30" s="116">
        <f t="shared" si="1"/>
        <v>23689.429416000003</v>
      </c>
      <c r="Q30" s="116">
        <f t="shared" si="1"/>
        <v>24163.218004320002</v>
      </c>
      <c r="R30" s="116">
        <f t="shared" si="1"/>
        <v>24646.482364406402</v>
      </c>
      <c r="S30" s="116">
        <f t="shared" si="1"/>
        <v>25139.412011694531</v>
      </c>
    </row>
    <row r="31" spans="1:30" ht="25.5" x14ac:dyDescent="0.2">
      <c r="A31" s="119" t="s">
        <v>68</v>
      </c>
      <c r="B31" s="120" t="s">
        <v>69</v>
      </c>
      <c r="C31" s="115">
        <v>114.4</v>
      </c>
      <c r="D31" s="115">
        <v>0</v>
      </c>
      <c r="E31" s="115">
        <v>0</v>
      </c>
      <c r="F31" s="115">
        <v>0</v>
      </c>
      <c r="G31" s="115">
        <v>0</v>
      </c>
      <c r="H31" s="115">
        <v>0</v>
      </c>
      <c r="I31" s="115">
        <v>0</v>
      </c>
      <c r="J31" s="115"/>
      <c r="K31" s="115"/>
      <c r="L31" s="115"/>
      <c r="M31" s="138"/>
      <c r="N31" s="157"/>
      <c r="O31" s="147">
        <f t="shared" si="1"/>
        <v>0</v>
      </c>
      <c r="P31" s="116">
        <f t="shared" si="1"/>
        <v>0</v>
      </c>
      <c r="Q31" s="116">
        <f t="shared" si="1"/>
        <v>0</v>
      </c>
      <c r="R31" s="116">
        <f t="shared" si="1"/>
        <v>0</v>
      </c>
      <c r="S31" s="116">
        <f t="shared" si="1"/>
        <v>0</v>
      </c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</row>
    <row r="32" spans="1:30" ht="25.5" x14ac:dyDescent="0.2">
      <c r="A32" s="18" t="s">
        <v>70</v>
      </c>
      <c r="B32" s="114" t="s">
        <v>71</v>
      </c>
      <c r="C32" s="115">
        <v>5295.72</v>
      </c>
      <c r="D32" s="115">
        <v>4143.8100000000004</v>
      </c>
      <c r="E32" s="115">
        <v>4677.88</v>
      </c>
      <c r="F32" s="115">
        <v>4677.88</v>
      </c>
      <c r="G32" s="115">
        <v>4464.6400000000003</v>
      </c>
      <c r="H32" s="115">
        <v>4464.6400000000003</v>
      </c>
      <c r="I32" s="115">
        <v>4464.6400000000003</v>
      </c>
      <c r="J32" s="115">
        <v>4336.5</v>
      </c>
      <c r="K32" s="115">
        <v>4490.47</v>
      </c>
      <c r="L32" s="115">
        <v>4490.47</v>
      </c>
      <c r="M32" s="138">
        <v>4490.47</v>
      </c>
      <c r="N32" s="157">
        <v>9668.9500000000007</v>
      </c>
      <c r="O32" s="147">
        <f t="shared" si="1"/>
        <v>9862.3290000000015</v>
      </c>
      <c r="P32" s="116">
        <f t="shared" si="1"/>
        <v>10059.575580000002</v>
      </c>
      <c r="Q32" s="116">
        <f t="shared" si="1"/>
        <v>10260.767091600002</v>
      </c>
      <c r="R32" s="116">
        <f t="shared" si="1"/>
        <v>10465.982433432002</v>
      </c>
      <c r="S32" s="116">
        <f t="shared" si="1"/>
        <v>10675.302082100643</v>
      </c>
      <c r="T32" s="12"/>
      <c r="U32" s="12"/>
      <c r="V32" s="12"/>
      <c r="W32" s="12"/>
      <c r="X32" s="12"/>
      <c r="Y32" s="12"/>
      <c r="Z32" s="12"/>
      <c r="AA32" s="12"/>
      <c r="AB32" s="12"/>
      <c r="AC32" s="12"/>
    </row>
    <row r="33" spans="1:30" ht="25.5" x14ac:dyDescent="0.2">
      <c r="A33" s="18" t="s">
        <v>72</v>
      </c>
      <c r="B33" s="114" t="s">
        <v>73</v>
      </c>
      <c r="C33" s="115">
        <v>59858.37</v>
      </c>
      <c r="D33" s="115">
        <v>49465.21</v>
      </c>
      <c r="E33" s="115">
        <v>49465.21</v>
      </c>
      <c r="F33" s="115">
        <v>58442.11</v>
      </c>
      <c r="G33" s="115">
        <v>54447.72</v>
      </c>
      <c r="H33" s="115">
        <v>54447.72</v>
      </c>
      <c r="I33" s="115">
        <v>46447.72</v>
      </c>
      <c r="J33" s="115">
        <v>46053</v>
      </c>
      <c r="K33" s="115">
        <v>53639.21</v>
      </c>
      <c r="L33" s="115">
        <v>53639.21</v>
      </c>
      <c r="M33" s="138">
        <v>53639.21</v>
      </c>
      <c r="N33" s="157">
        <v>273370.56</v>
      </c>
      <c r="O33" s="147">
        <f t="shared" si="1"/>
        <v>278837.97120000003</v>
      </c>
      <c r="P33" s="116">
        <f t="shared" si="1"/>
        <v>284414.73062400002</v>
      </c>
      <c r="Q33" s="116">
        <f t="shared" si="1"/>
        <v>290103.02523648</v>
      </c>
      <c r="R33" s="116">
        <f t="shared" si="1"/>
        <v>295905.08574120962</v>
      </c>
      <c r="S33" s="116">
        <f t="shared" si="1"/>
        <v>301823.18745603383</v>
      </c>
      <c r="T33" s="12"/>
      <c r="U33" s="12"/>
      <c r="V33" s="12"/>
      <c r="W33" s="12"/>
      <c r="X33" s="12"/>
      <c r="Y33" s="12"/>
      <c r="Z33" s="12"/>
      <c r="AA33" s="12"/>
      <c r="AB33" s="12"/>
      <c r="AC33" s="12"/>
    </row>
    <row r="34" spans="1:30" ht="25.5" x14ac:dyDescent="0.2">
      <c r="A34" s="121" t="s">
        <v>74</v>
      </c>
      <c r="B34" s="114" t="s">
        <v>75</v>
      </c>
      <c r="C34" s="115">
        <v>12107.52</v>
      </c>
      <c r="D34" s="115">
        <v>14000</v>
      </c>
      <c r="E34" s="115">
        <v>14000</v>
      </c>
      <c r="F34" s="115">
        <v>13965.1</v>
      </c>
      <c r="G34" s="115">
        <v>14000</v>
      </c>
      <c r="H34" s="115">
        <v>14000</v>
      </c>
      <c r="I34" s="115">
        <v>14000</v>
      </c>
      <c r="J34" s="115">
        <v>12783.6</v>
      </c>
      <c r="K34" s="115">
        <v>15000</v>
      </c>
      <c r="L34" s="115">
        <v>15000</v>
      </c>
      <c r="M34" s="138">
        <v>15000</v>
      </c>
      <c r="N34" s="157">
        <v>15000</v>
      </c>
      <c r="O34" s="147">
        <f t="shared" si="1"/>
        <v>15300</v>
      </c>
      <c r="P34" s="116">
        <f t="shared" si="1"/>
        <v>15606</v>
      </c>
      <c r="Q34" s="116">
        <f t="shared" si="1"/>
        <v>15918.12</v>
      </c>
      <c r="R34" s="116">
        <f t="shared" si="1"/>
        <v>16236.482400000001</v>
      </c>
      <c r="S34" s="116">
        <f t="shared" si="1"/>
        <v>16561.212048000001</v>
      </c>
    </row>
    <row r="35" spans="1:30" ht="25.5" x14ac:dyDescent="0.2">
      <c r="A35" s="20" t="s">
        <v>76</v>
      </c>
      <c r="B35" s="114" t="s">
        <v>77</v>
      </c>
      <c r="C35" s="115">
        <v>1349.25</v>
      </c>
      <c r="D35" s="115">
        <v>1357.37</v>
      </c>
      <c r="E35" s="115">
        <v>1357.37</v>
      </c>
      <c r="F35" s="115">
        <v>1318.95</v>
      </c>
      <c r="G35" s="115">
        <v>1463.27</v>
      </c>
      <c r="H35" s="115">
        <v>1463.27</v>
      </c>
      <c r="I35" s="115">
        <v>1463.27</v>
      </c>
      <c r="J35" s="115">
        <v>1329.95</v>
      </c>
      <c r="K35" s="115">
        <v>1449.84</v>
      </c>
      <c r="L35" s="115">
        <v>1449.84</v>
      </c>
      <c r="M35" s="138">
        <v>1449.84</v>
      </c>
      <c r="N35" s="157">
        <v>1479.03</v>
      </c>
      <c r="O35" s="147">
        <f t="shared" si="1"/>
        <v>1508.6106</v>
      </c>
      <c r="P35" s="116">
        <f t="shared" si="1"/>
        <v>1538.7828119999999</v>
      </c>
      <c r="Q35" s="116">
        <f t="shared" si="1"/>
        <v>1569.5584682399999</v>
      </c>
      <c r="R35" s="116">
        <f t="shared" si="1"/>
        <v>1600.9496376048</v>
      </c>
      <c r="S35" s="116">
        <f t="shared" si="1"/>
        <v>1632.968630356896</v>
      </c>
    </row>
    <row r="36" spans="1:30" ht="25.5" x14ac:dyDescent="0.2">
      <c r="A36" s="20" t="s">
        <v>78</v>
      </c>
      <c r="B36" s="117" t="s">
        <v>79</v>
      </c>
      <c r="C36" s="115"/>
      <c r="D36" s="115"/>
      <c r="E36" s="115"/>
      <c r="F36" s="115"/>
      <c r="G36" s="115">
        <v>149.91999999999999</v>
      </c>
      <c r="H36" s="115">
        <v>149.91999999999999</v>
      </c>
      <c r="I36" s="115">
        <v>149.91999999999999</v>
      </c>
      <c r="J36" s="115">
        <v>0</v>
      </c>
      <c r="K36" s="115">
        <v>100.07</v>
      </c>
      <c r="L36" s="115">
        <v>100.07</v>
      </c>
      <c r="M36" s="138">
        <v>100.07</v>
      </c>
      <c r="N36" s="157">
        <v>93.2</v>
      </c>
      <c r="O36" s="147">
        <f t="shared" si="1"/>
        <v>95.064000000000007</v>
      </c>
      <c r="P36" s="116">
        <f t="shared" si="1"/>
        <v>96.965280000000007</v>
      </c>
      <c r="Q36" s="116">
        <f t="shared" si="1"/>
        <v>98.904585600000004</v>
      </c>
      <c r="R36" s="116">
        <f t="shared" si="1"/>
        <v>100.88267731200001</v>
      </c>
      <c r="S36" s="116">
        <f t="shared" si="1"/>
        <v>102.90033085824001</v>
      </c>
    </row>
    <row r="37" spans="1:30" ht="25.5" x14ac:dyDescent="0.2">
      <c r="A37" s="20" t="s">
        <v>78</v>
      </c>
      <c r="B37" s="114" t="s">
        <v>80</v>
      </c>
      <c r="C37" s="115">
        <v>5862.17</v>
      </c>
      <c r="D37" s="115">
        <v>7227.27</v>
      </c>
      <c r="E37" s="115">
        <v>7227.27</v>
      </c>
      <c r="F37" s="115">
        <v>6348.37</v>
      </c>
      <c r="G37" s="115">
        <v>7418.86</v>
      </c>
      <c r="H37" s="115">
        <v>7418.86</v>
      </c>
      <c r="I37" s="115">
        <v>7418.86</v>
      </c>
      <c r="J37" s="115">
        <v>6672.58</v>
      </c>
      <c r="K37" s="115">
        <v>7482.04</v>
      </c>
      <c r="L37" s="115">
        <v>7482.04</v>
      </c>
      <c r="M37" s="138">
        <v>7482.04</v>
      </c>
      <c r="N37" s="157">
        <v>7532.81</v>
      </c>
      <c r="O37" s="147">
        <f t="shared" si="1"/>
        <v>7683.4662000000008</v>
      </c>
      <c r="P37" s="116">
        <f t="shared" si="1"/>
        <v>7837.1355240000012</v>
      </c>
      <c r="Q37" s="116">
        <f t="shared" si="1"/>
        <v>7993.8782344800011</v>
      </c>
      <c r="R37" s="116">
        <f t="shared" si="1"/>
        <v>8153.7557991696012</v>
      </c>
      <c r="S37" s="116">
        <f t="shared" si="1"/>
        <v>8316.8309151529938</v>
      </c>
    </row>
    <row r="38" spans="1:30" x14ac:dyDescent="0.2">
      <c r="A38" s="18" t="s">
        <v>48</v>
      </c>
      <c r="B38" s="114" t="s">
        <v>81</v>
      </c>
      <c r="C38" s="115">
        <v>18.84</v>
      </c>
      <c r="D38" s="115">
        <v>20.48</v>
      </c>
      <c r="E38" s="115">
        <v>20.48</v>
      </c>
      <c r="F38" s="115">
        <v>20.079999999999998</v>
      </c>
      <c r="G38" s="115">
        <v>20.96</v>
      </c>
      <c r="H38" s="115">
        <v>20.96</v>
      </c>
      <c r="I38" s="115">
        <v>20.96</v>
      </c>
      <c r="J38" s="115">
        <v>20.73</v>
      </c>
      <c r="K38" s="115">
        <v>21.2</v>
      </c>
      <c r="L38" s="115">
        <v>21.2</v>
      </c>
      <c r="M38" s="138">
        <v>21.2</v>
      </c>
      <c r="N38" s="157">
        <v>21.59</v>
      </c>
      <c r="O38" s="147">
        <f t="shared" si="1"/>
        <v>22.021799999999999</v>
      </c>
      <c r="P38" s="116">
        <f t="shared" si="1"/>
        <v>22.462236000000001</v>
      </c>
      <c r="Q38" s="116">
        <f t="shared" si="1"/>
        <v>22.91148072</v>
      </c>
      <c r="R38" s="116">
        <f t="shared" si="1"/>
        <v>23.369710334400001</v>
      </c>
      <c r="S38" s="116">
        <f t="shared" si="1"/>
        <v>23.837104541087999</v>
      </c>
    </row>
    <row r="39" spans="1:30" x14ac:dyDescent="0.2">
      <c r="A39" s="18" t="s">
        <v>82</v>
      </c>
      <c r="B39" s="114" t="s">
        <v>83</v>
      </c>
      <c r="C39" s="115">
        <v>15.05</v>
      </c>
      <c r="D39" s="115">
        <v>20.48</v>
      </c>
      <c r="E39" s="115">
        <v>20.48</v>
      </c>
      <c r="F39" s="115">
        <v>16.11</v>
      </c>
      <c r="G39" s="115">
        <v>20.96</v>
      </c>
      <c r="H39" s="115">
        <v>20.96</v>
      </c>
      <c r="I39" s="115">
        <v>20.96</v>
      </c>
      <c r="J39" s="115">
        <v>16.579999999999998</v>
      </c>
      <c r="K39" s="115">
        <v>21.2</v>
      </c>
      <c r="L39" s="115">
        <v>21.2</v>
      </c>
      <c r="M39" s="138">
        <v>21.2</v>
      </c>
      <c r="N39" s="157">
        <v>21.59</v>
      </c>
      <c r="O39" s="147">
        <f t="shared" si="1"/>
        <v>22.021799999999999</v>
      </c>
      <c r="P39" s="116">
        <f t="shared" si="1"/>
        <v>22.462236000000001</v>
      </c>
      <c r="Q39" s="116">
        <f t="shared" si="1"/>
        <v>22.91148072</v>
      </c>
      <c r="R39" s="116">
        <f t="shared" si="1"/>
        <v>23.369710334400001</v>
      </c>
      <c r="S39" s="116">
        <f t="shared" si="1"/>
        <v>23.837104541087999</v>
      </c>
    </row>
    <row r="40" spans="1:30" s="72" customFormat="1" x14ac:dyDescent="0.2">
      <c r="A40" s="122"/>
      <c r="B40" s="123"/>
      <c r="C40" s="124">
        <f t="shared" ref="C40:J40" si="2">SUM(C3:C39)</f>
        <v>7461291.0099999998</v>
      </c>
      <c r="D40" s="124">
        <f t="shared" si="2"/>
        <v>9124053.4900000002</v>
      </c>
      <c r="E40" s="124">
        <f t="shared" si="2"/>
        <v>9035526.2200000007</v>
      </c>
      <c r="F40" s="124">
        <f t="shared" si="2"/>
        <v>8065969.6300000018</v>
      </c>
      <c r="G40" s="124">
        <f t="shared" si="2"/>
        <v>9677344.6300000027</v>
      </c>
      <c r="H40" s="124">
        <f t="shared" si="2"/>
        <v>9690906.5900000036</v>
      </c>
      <c r="I40" s="124">
        <f t="shared" si="2"/>
        <v>8522506.5900000017</v>
      </c>
      <c r="J40" s="124">
        <f t="shared" si="2"/>
        <v>8487362.1600000001</v>
      </c>
      <c r="K40" s="124">
        <f>SUM(K3:K39)</f>
        <v>9763137.7799999975</v>
      </c>
      <c r="L40" s="124">
        <f>SUM(L3:L39)</f>
        <v>9763137.7799999975</v>
      </c>
      <c r="M40" s="140">
        <f>SUM(M3:M39)</f>
        <v>9116456.4699999988</v>
      </c>
      <c r="N40" s="160">
        <f>SUM(N3:N39)</f>
        <v>10013379.309999995</v>
      </c>
      <c r="O40" s="148">
        <f>SUM(O3:O39)</f>
        <v>10213646.896200001</v>
      </c>
      <c r="P40" s="125">
        <f t="shared" ref="P40:S40" si="3">SUM(P3:P39)</f>
        <v>10417919.834124003</v>
      </c>
      <c r="Q40" s="125">
        <f t="shared" si="3"/>
        <v>10626278.230806477</v>
      </c>
      <c r="R40" s="125">
        <f t="shared" si="3"/>
        <v>10838803.795422608</v>
      </c>
      <c r="S40" s="125">
        <f t="shared" si="3"/>
        <v>11055579.871331057</v>
      </c>
      <c r="T40"/>
      <c r="U40"/>
      <c r="V40"/>
      <c r="W40"/>
      <c r="X40"/>
      <c r="Y40"/>
      <c r="Z40"/>
      <c r="AA40"/>
      <c r="AB40"/>
      <c r="AC40"/>
      <c r="AD40"/>
    </row>
    <row r="41" spans="1:30" x14ac:dyDescent="0.2">
      <c r="A41" s="18"/>
      <c r="B41" s="112" t="s">
        <v>84</v>
      </c>
      <c r="C41" s="115"/>
      <c r="D41" s="115"/>
      <c r="E41" s="115"/>
      <c r="F41" s="115"/>
      <c r="G41" s="126"/>
      <c r="H41" s="126"/>
      <c r="I41" s="126"/>
      <c r="J41" s="126"/>
      <c r="K41" s="126"/>
      <c r="L41" s="126"/>
      <c r="M41" s="141"/>
      <c r="N41" s="161"/>
      <c r="O41" s="147"/>
      <c r="P41" s="116"/>
      <c r="Q41" s="116"/>
      <c r="R41" s="116"/>
      <c r="S41" s="116"/>
    </row>
    <row r="42" spans="1:30" x14ac:dyDescent="0.2">
      <c r="A42" s="20" t="s">
        <v>85</v>
      </c>
      <c r="B42" s="114" t="s">
        <v>86</v>
      </c>
      <c r="C42" s="115">
        <v>152.88999999999999</v>
      </c>
      <c r="D42" s="115">
        <v>152.02000000000001</v>
      </c>
      <c r="E42" s="115">
        <v>152.02000000000001</v>
      </c>
      <c r="F42" s="115">
        <v>222.15</v>
      </c>
      <c r="G42" s="115">
        <v>485.34</v>
      </c>
      <c r="H42" s="115">
        <v>485.34</v>
      </c>
      <c r="I42" s="115">
        <v>485.34</v>
      </c>
      <c r="J42" s="115">
        <v>122.84</v>
      </c>
      <c r="K42" s="115">
        <v>174.29</v>
      </c>
      <c r="L42" s="115">
        <v>174.29</v>
      </c>
      <c r="M42" s="138">
        <v>174.29</v>
      </c>
      <c r="N42" s="159">
        <v>48.99</v>
      </c>
      <c r="O42" s="149">
        <f t="shared" si="1"/>
        <v>49.969800000000006</v>
      </c>
      <c r="P42" s="127">
        <f t="shared" si="1"/>
        <v>50.969196000000011</v>
      </c>
      <c r="Q42" s="127">
        <f t="shared" si="1"/>
        <v>51.988579920000014</v>
      </c>
      <c r="R42" s="127">
        <f t="shared" si="1"/>
        <v>53.028351518400015</v>
      </c>
      <c r="S42" s="127">
        <f t="shared" si="1"/>
        <v>54.088918548768014</v>
      </c>
      <c r="T42" s="77"/>
      <c r="U42" s="77"/>
      <c r="V42" s="77"/>
      <c r="W42" s="77"/>
      <c r="X42" s="77"/>
      <c r="Y42" s="77"/>
      <c r="Z42" s="77"/>
      <c r="AA42" s="77"/>
      <c r="AB42" s="77"/>
      <c r="AC42" s="77"/>
    </row>
    <row r="43" spans="1:30" ht="25.5" x14ac:dyDescent="0.2">
      <c r="A43" s="18" t="s">
        <v>87</v>
      </c>
      <c r="B43" s="117" t="s">
        <v>88</v>
      </c>
      <c r="C43" s="115">
        <v>3834.17</v>
      </c>
      <c r="D43" s="115">
        <v>3436.67</v>
      </c>
      <c r="E43" s="115">
        <v>3436.67</v>
      </c>
      <c r="F43" s="115">
        <v>3349.6</v>
      </c>
      <c r="G43" s="115">
        <v>2247.3000000000002</v>
      </c>
      <c r="H43" s="115">
        <v>2247.3000000000002</v>
      </c>
      <c r="I43" s="115">
        <v>3747.3</v>
      </c>
      <c r="J43" s="115">
        <v>3268.15</v>
      </c>
      <c r="K43" s="115">
        <v>2895.13</v>
      </c>
      <c r="L43" s="115">
        <v>2895.13</v>
      </c>
      <c r="M43" s="138">
        <v>4395.13</v>
      </c>
      <c r="N43" s="159">
        <v>5568.55</v>
      </c>
      <c r="O43" s="149">
        <f t="shared" si="1"/>
        <v>5679.9210000000003</v>
      </c>
      <c r="P43" s="127">
        <f t="shared" si="1"/>
        <v>5793.5194200000005</v>
      </c>
      <c r="Q43" s="127">
        <f t="shared" si="1"/>
        <v>5909.3898084000002</v>
      </c>
      <c r="R43" s="127">
        <f t="shared" si="1"/>
        <v>6027.5776045680004</v>
      </c>
      <c r="S43" s="127">
        <f t="shared" si="1"/>
        <v>6148.1291566593609</v>
      </c>
      <c r="T43" s="77"/>
      <c r="U43" s="77"/>
      <c r="V43" s="77"/>
      <c r="W43" s="77"/>
      <c r="X43" s="77"/>
      <c r="Y43" s="77"/>
      <c r="Z43" s="77"/>
      <c r="AA43" s="77"/>
      <c r="AB43" s="77"/>
      <c r="AC43" s="77"/>
    </row>
    <row r="44" spans="1:30" ht="25.5" x14ac:dyDescent="0.2">
      <c r="A44" s="18" t="s">
        <v>89</v>
      </c>
      <c r="B44" s="114" t="s">
        <v>90</v>
      </c>
      <c r="C44" s="115">
        <v>13590.58</v>
      </c>
      <c r="D44" s="115">
        <v>17253.02</v>
      </c>
      <c r="E44" s="115">
        <v>17253.02</v>
      </c>
      <c r="F44" s="115">
        <v>15037.02</v>
      </c>
      <c r="G44" s="115">
        <v>18219.98</v>
      </c>
      <c r="H44" s="115">
        <v>18219.98</v>
      </c>
      <c r="I44" s="115">
        <v>16219.98</v>
      </c>
      <c r="J44" s="115">
        <v>15724.75</v>
      </c>
      <c r="K44" s="115">
        <v>18601.07</v>
      </c>
      <c r="L44" s="115">
        <v>18601.07</v>
      </c>
      <c r="M44" s="138">
        <v>18601.07</v>
      </c>
      <c r="N44" s="159">
        <v>18098.810000000001</v>
      </c>
      <c r="O44" s="149">
        <f t="shared" si="1"/>
        <v>18460.786200000002</v>
      </c>
      <c r="P44" s="127">
        <f t="shared" si="1"/>
        <v>18830.001924000004</v>
      </c>
      <c r="Q44" s="127">
        <f t="shared" si="1"/>
        <v>19206.601962480003</v>
      </c>
      <c r="R44" s="127">
        <f t="shared" si="1"/>
        <v>19590.734001729605</v>
      </c>
      <c r="S44" s="127">
        <f t="shared" si="1"/>
        <v>19982.548681764198</v>
      </c>
      <c r="T44" s="77"/>
      <c r="U44" s="77"/>
      <c r="V44" s="77"/>
      <c r="W44" s="77"/>
      <c r="X44" s="77"/>
      <c r="Y44" s="77"/>
      <c r="Z44" s="77"/>
      <c r="AA44" s="77"/>
      <c r="AB44" s="77"/>
      <c r="AC44" s="77"/>
    </row>
    <row r="45" spans="1:30" x14ac:dyDescent="0.2">
      <c r="A45" s="20" t="s">
        <v>91</v>
      </c>
      <c r="B45" s="114" t="s">
        <v>92</v>
      </c>
      <c r="C45" s="115">
        <v>359.2</v>
      </c>
      <c r="D45" s="115">
        <v>327.82</v>
      </c>
      <c r="E45" s="115">
        <v>327.82</v>
      </c>
      <c r="F45" s="115">
        <v>327.56</v>
      </c>
      <c r="G45" s="115">
        <v>0</v>
      </c>
      <c r="H45" s="115">
        <v>2000</v>
      </c>
      <c r="I45" s="115">
        <v>2000</v>
      </c>
      <c r="J45" s="115">
        <v>1951.3</v>
      </c>
      <c r="K45" s="115">
        <v>1500</v>
      </c>
      <c r="L45" s="115">
        <v>1500</v>
      </c>
      <c r="M45" s="138">
        <v>1500</v>
      </c>
      <c r="N45" s="157">
        <v>0</v>
      </c>
      <c r="O45" s="147">
        <f t="shared" si="1"/>
        <v>0</v>
      </c>
      <c r="P45" s="116">
        <f t="shared" si="1"/>
        <v>0</v>
      </c>
      <c r="Q45" s="116">
        <f t="shared" si="1"/>
        <v>0</v>
      </c>
      <c r="R45" s="116">
        <f t="shared" si="1"/>
        <v>0</v>
      </c>
      <c r="S45" s="116">
        <f t="shared" si="1"/>
        <v>0</v>
      </c>
      <c r="T45" s="77"/>
      <c r="U45" s="77"/>
      <c r="V45" s="77"/>
      <c r="W45" s="77"/>
      <c r="X45" s="77"/>
      <c r="Y45" s="77"/>
      <c r="Z45" s="77"/>
      <c r="AA45" s="77"/>
      <c r="AB45" s="77"/>
      <c r="AC45" s="77"/>
    </row>
    <row r="46" spans="1:30" ht="25.5" x14ac:dyDescent="0.2">
      <c r="A46" s="18" t="s">
        <v>93</v>
      </c>
      <c r="B46" s="114" t="s">
        <v>94</v>
      </c>
      <c r="C46" s="115">
        <v>69498.820000000007</v>
      </c>
      <c r="D46" s="115">
        <v>64817.27</v>
      </c>
      <c r="E46" s="115">
        <v>64817.27</v>
      </c>
      <c r="F46" s="115">
        <v>52373.42</v>
      </c>
      <c r="G46" s="115">
        <v>61700.35</v>
      </c>
      <c r="H46" s="115">
        <v>61700.35</v>
      </c>
      <c r="I46" s="115">
        <v>58200.35</v>
      </c>
      <c r="J46" s="115">
        <v>57508.52</v>
      </c>
      <c r="K46" s="115">
        <v>56458.720000000001</v>
      </c>
      <c r="L46" s="115">
        <v>56458.720000000001</v>
      </c>
      <c r="M46" s="138">
        <v>56458.720000000001</v>
      </c>
      <c r="N46" s="159">
        <v>49678.02</v>
      </c>
      <c r="O46" s="149">
        <f t="shared" si="1"/>
        <v>50671.580399999999</v>
      </c>
      <c r="P46" s="127">
        <f t="shared" si="1"/>
        <v>51685.012007999998</v>
      </c>
      <c r="Q46" s="127">
        <f t="shared" si="1"/>
        <v>52718.712248160002</v>
      </c>
      <c r="R46" s="127">
        <f t="shared" si="1"/>
        <v>53773.086493123206</v>
      </c>
      <c r="S46" s="127">
        <f t="shared" si="1"/>
        <v>54848.548222985672</v>
      </c>
      <c r="T46" s="77"/>
      <c r="U46" s="77"/>
      <c r="V46" s="77"/>
      <c r="W46" s="77"/>
      <c r="X46" s="77"/>
      <c r="Y46" s="77"/>
      <c r="Z46" s="77"/>
      <c r="AA46" s="77"/>
      <c r="AB46" s="77"/>
      <c r="AC46" s="77"/>
    </row>
    <row r="47" spans="1:30" x14ac:dyDescent="0.2">
      <c r="A47" s="18" t="s">
        <v>95</v>
      </c>
      <c r="B47" s="114" t="s">
        <v>96</v>
      </c>
      <c r="C47" s="115">
        <v>16574.03</v>
      </c>
      <c r="D47" s="115">
        <v>6000</v>
      </c>
      <c r="E47" s="115">
        <v>6000</v>
      </c>
      <c r="F47" s="115">
        <v>4416.5</v>
      </c>
      <c r="G47" s="115">
        <v>6000</v>
      </c>
      <c r="H47" s="115">
        <v>12000</v>
      </c>
      <c r="I47" s="115">
        <v>12000</v>
      </c>
      <c r="J47" s="115">
        <v>12829.41</v>
      </c>
      <c r="K47" s="115">
        <v>8000</v>
      </c>
      <c r="L47" s="115">
        <v>8000</v>
      </c>
      <c r="M47" s="138">
        <v>10000</v>
      </c>
      <c r="N47" s="157">
        <v>9000</v>
      </c>
      <c r="O47" s="147">
        <f t="shared" si="1"/>
        <v>9180</v>
      </c>
      <c r="P47" s="116">
        <f t="shared" si="1"/>
        <v>9363.6</v>
      </c>
      <c r="Q47" s="116">
        <f t="shared" si="1"/>
        <v>9550.8720000000012</v>
      </c>
      <c r="R47" s="116">
        <f t="shared" si="1"/>
        <v>9741.8894400000008</v>
      </c>
      <c r="S47" s="116">
        <f t="shared" si="1"/>
        <v>9936.7272288000004</v>
      </c>
    </row>
    <row r="48" spans="1:30" ht="25.5" x14ac:dyDescent="0.2">
      <c r="A48" s="18" t="s">
        <v>97</v>
      </c>
      <c r="B48" s="114" t="s">
        <v>98</v>
      </c>
      <c r="C48" s="115">
        <v>2528.02</v>
      </c>
      <c r="D48" s="115">
        <v>5000</v>
      </c>
      <c r="E48" s="115">
        <v>5000</v>
      </c>
      <c r="F48" s="115">
        <v>584.91999999999996</v>
      </c>
      <c r="G48" s="115">
        <v>5000</v>
      </c>
      <c r="H48" s="115">
        <v>5000</v>
      </c>
      <c r="I48" s="115">
        <v>1500</v>
      </c>
      <c r="J48" s="115">
        <v>1168.55</v>
      </c>
      <c r="K48" s="115">
        <v>3000</v>
      </c>
      <c r="L48" s="115">
        <v>3000</v>
      </c>
      <c r="M48" s="138">
        <v>3000</v>
      </c>
      <c r="N48" s="157">
        <v>6000</v>
      </c>
      <c r="O48" s="147">
        <f t="shared" si="1"/>
        <v>6120</v>
      </c>
      <c r="P48" s="116">
        <f t="shared" si="1"/>
        <v>6242.4000000000005</v>
      </c>
      <c r="Q48" s="116">
        <f t="shared" si="1"/>
        <v>6367.2480000000005</v>
      </c>
      <c r="R48" s="116">
        <f t="shared" si="1"/>
        <v>6494.5929600000009</v>
      </c>
      <c r="S48" s="116">
        <f t="shared" si="1"/>
        <v>6624.4848192000009</v>
      </c>
    </row>
    <row r="49" spans="1:29" ht="25.5" x14ac:dyDescent="0.2">
      <c r="A49" s="18" t="s">
        <v>99</v>
      </c>
      <c r="B49" s="114" t="s">
        <v>100</v>
      </c>
      <c r="C49" s="115">
        <v>10427.51</v>
      </c>
      <c r="D49" s="115">
        <v>2000</v>
      </c>
      <c r="E49" s="115">
        <v>2000</v>
      </c>
      <c r="F49" s="115">
        <v>0</v>
      </c>
      <c r="G49" s="115">
        <v>2000</v>
      </c>
      <c r="H49" s="115">
        <v>2000</v>
      </c>
      <c r="I49" s="115">
        <v>500</v>
      </c>
      <c r="J49" s="115">
        <v>179.67</v>
      </c>
      <c r="K49" s="115">
        <v>2000</v>
      </c>
      <c r="L49" s="115">
        <v>2000</v>
      </c>
      <c r="M49" s="138">
        <v>2000</v>
      </c>
      <c r="N49" s="157">
        <v>2000</v>
      </c>
      <c r="O49" s="147">
        <f t="shared" si="1"/>
        <v>2040</v>
      </c>
      <c r="P49" s="116">
        <f t="shared" si="1"/>
        <v>2080.8000000000002</v>
      </c>
      <c r="Q49" s="116">
        <f t="shared" si="1"/>
        <v>2122.4160000000002</v>
      </c>
      <c r="R49" s="116">
        <f t="shared" si="1"/>
        <v>2164.8643200000001</v>
      </c>
      <c r="S49" s="116">
        <f t="shared" si="1"/>
        <v>2208.1616064</v>
      </c>
    </row>
    <row r="50" spans="1:29" x14ac:dyDescent="0.2">
      <c r="A50" s="18" t="s">
        <v>101</v>
      </c>
      <c r="B50" s="114" t="s">
        <v>102</v>
      </c>
      <c r="C50" s="115">
        <v>0</v>
      </c>
      <c r="D50" s="115">
        <v>400</v>
      </c>
      <c r="E50" s="115">
        <v>400</v>
      </c>
      <c r="F50" s="115">
        <v>0</v>
      </c>
      <c r="G50" s="115">
        <v>400</v>
      </c>
      <c r="H50" s="115">
        <v>400</v>
      </c>
      <c r="I50" s="115">
        <v>400</v>
      </c>
      <c r="J50" s="115"/>
      <c r="K50" s="115">
        <v>400</v>
      </c>
      <c r="L50" s="115">
        <v>400</v>
      </c>
      <c r="M50" s="138">
        <v>400</v>
      </c>
      <c r="N50" s="157">
        <v>400</v>
      </c>
      <c r="O50" s="147">
        <f t="shared" si="1"/>
        <v>408</v>
      </c>
      <c r="P50" s="116">
        <f t="shared" si="1"/>
        <v>416.16</v>
      </c>
      <c r="Q50" s="116">
        <f t="shared" si="1"/>
        <v>424.48320000000001</v>
      </c>
      <c r="R50" s="116">
        <f t="shared" si="1"/>
        <v>432.97286400000002</v>
      </c>
      <c r="S50" s="116">
        <f t="shared" si="1"/>
        <v>441.63232128000004</v>
      </c>
    </row>
    <row r="51" spans="1:29" x14ac:dyDescent="0.2">
      <c r="A51" s="18" t="s">
        <v>103</v>
      </c>
      <c r="B51" s="114" t="s">
        <v>104</v>
      </c>
      <c r="C51" s="115">
        <v>10799.17</v>
      </c>
      <c r="D51" s="115">
        <v>17000</v>
      </c>
      <c r="E51" s="115">
        <v>17000</v>
      </c>
      <c r="F51" s="115">
        <v>9300</v>
      </c>
      <c r="G51" s="115">
        <v>17000</v>
      </c>
      <c r="H51" s="115">
        <v>17000</v>
      </c>
      <c r="I51" s="115">
        <v>17000</v>
      </c>
      <c r="J51" s="115">
        <v>16370.65</v>
      </c>
      <c r="K51" s="115">
        <v>17000</v>
      </c>
      <c r="L51" s="115">
        <v>17000</v>
      </c>
      <c r="M51" s="138">
        <v>17000</v>
      </c>
      <c r="N51" s="157">
        <v>25000</v>
      </c>
      <c r="O51" s="147">
        <f t="shared" si="1"/>
        <v>25500</v>
      </c>
      <c r="P51" s="116">
        <f t="shared" si="1"/>
        <v>26010</v>
      </c>
      <c r="Q51" s="116">
        <f t="shared" si="1"/>
        <v>26530.2</v>
      </c>
      <c r="R51" s="116">
        <f t="shared" si="1"/>
        <v>27060.804</v>
      </c>
      <c r="S51" s="116">
        <f t="shared" ref="P51:S66" si="4">R51*1.02</f>
        <v>27602.020080000002</v>
      </c>
    </row>
    <row r="52" spans="1:29" x14ac:dyDescent="0.2">
      <c r="A52" s="18" t="s">
        <v>105</v>
      </c>
      <c r="B52" s="114" t="s">
        <v>106</v>
      </c>
      <c r="C52" s="115">
        <v>825.65</v>
      </c>
      <c r="D52" s="115">
        <v>2000</v>
      </c>
      <c r="E52" s="115">
        <v>2000</v>
      </c>
      <c r="F52" s="115">
        <v>964.85</v>
      </c>
      <c r="G52" s="115">
        <v>2000</v>
      </c>
      <c r="H52" s="115">
        <v>3500</v>
      </c>
      <c r="I52" s="115">
        <v>3500</v>
      </c>
      <c r="J52" s="115">
        <v>3585.23</v>
      </c>
      <c r="K52" s="115">
        <v>3000</v>
      </c>
      <c r="L52" s="115">
        <v>3000</v>
      </c>
      <c r="M52" s="138">
        <v>3000</v>
      </c>
      <c r="N52" s="157">
        <v>10000</v>
      </c>
      <c r="O52" s="147">
        <f t="shared" si="1"/>
        <v>10200</v>
      </c>
      <c r="P52" s="116">
        <f t="shared" si="4"/>
        <v>10404</v>
      </c>
      <c r="Q52" s="116">
        <f t="shared" si="4"/>
        <v>10612.08</v>
      </c>
      <c r="R52" s="116">
        <f t="shared" si="4"/>
        <v>10824.321599999999</v>
      </c>
      <c r="S52" s="116">
        <f t="shared" si="4"/>
        <v>11040.808031999999</v>
      </c>
    </row>
    <row r="53" spans="1:29" x14ac:dyDescent="0.2">
      <c r="A53" s="18" t="s">
        <v>107</v>
      </c>
      <c r="B53" s="114" t="s">
        <v>108</v>
      </c>
      <c r="C53" s="115">
        <v>8185.55</v>
      </c>
      <c r="D53" s="115">
        <v>13000</v>
      </c>
      <c r="E53" s="115">
        <v>13000</v>
      </c>
      <c r="F53" s="115">
        <v>10877.43</v>
      </c>
      <c r="G53" s="115">
        <v>13000</v>
      </c>
      <c r="H53" s="115">
        <v>13000</v>
      </c>
      <c r="I53" s="115">
        <v>11500</v>
      </c>
      <c r="J53" s="115">
        <v>11378.66</v>
      </c>
      <c r="K53" s="115">
        <v>13000</v>
      </c>
      <c r="L53" s="115">
        <v>13000</v>
      </c>
      <c r="M53" s="138">
        <v>15000</v>
      </c>
      <c r="N53" s="157">
        <v>16000</v>
      </c>
      <c r="O53" s="147">
        <f t="shared" si="1"/>
        <v>16320</v>
      </c>
      <c r="P53" s="116">
        <f t="shared" si="4"/>
        <v>16646.400000000001</v>
      </c>
      <c r="Q53" s="116">
        <f t="shared" si="4"/>
        <v>16979.328000000001</v>
      </c>
      <c r="R53" s="116">
        <f t="shared" si="4"/>
        <v>17318.914560000001</v>
      </c>
      <c r="S53" s="116">
        <f t="shared" si="4"/>
        <v>17665.2928512</v>
      </c>
      <c r="T53" s="12"/>
      <c r="U53" s="12"/>
      <c r="V53" s="12"/>
      <c r="W53" s="12"/>
      <c r="X53" s="12"/>
      <c r="Y53" s="12"/>
      <c r="Z53" s="12"/>
      <c r="AA53" s="12"/>
      <c r="AB53" s="12"/>
      <c r="AC53" s="12"/>
    </row>
    <row r="54" spans="1:29" x14ac:dyDescent="0.2">
      <c r="A54" s="18" t="s">
        <v>109</v>
      </c>
      <c r="B54" s="114" t="s">
        <v>110</v>
      </c>
      <c r="C54" s="115">
        <v>14240.61</v>
      </c>
      <c r="D54" s="115">
        <v>25000</v>
      </c>
      <c r="E54" s="115">
        <v>25000</v>
      </c>
      <c r="F54" s="115">
        <v>18093.09</v>
      </c>
      <c r="G54" s="115">
        <v>25000</v>
      </c>
      <c r="H54" s="115">
        <v>25000</v>
      </c>
      <c r="I54" s="115">
        <v>17500</v>
      </c>
      <c r="J54" s="115">
        <v>16993.54</v>
      </c>
      <c r="K54" s="115">
        <v>27000</v>
      </c>
      <c r="L54" s="115">
        <v>27000</v>
      </c>
      <c r="M54" s="138">
        <v>42000</v>
      </c>
      <c r="N54" s="157">
        <v>40000</v>
      </c>
      <c r="O54" s="147">
        <f t="shared" si="1"/>
        <v>40800</v>
      </c>
      <c r="P54" s="116">
        <f t="shared" si="4"/>
        <v>41616</v>
      </c>
      <c r="Q54" s="116">
        <f t="shared" si="4"/>
        <v>42448.32</v>
      </c>
      <c r="R54" s="116">
        <f t="shared" si="4"/>
        <v>43297.286399999997</v>
      </c>
      <c r="S54" s="116">
        <f t="shared" si="4"/>
        <v>44163.232127999996</v>
      </c>
    </row>
    <row r="55" spans="1:29" x14ac:dyDescent="0.2">
      <c r="A55" s="18" t="s">
        <v>111</v>
      </c>
      <c r="B55" s="114" t="s">
        <v>112</v>
      </c>
      <c r="C55" s="115">
        <v>27791.279999999999</v>
      </c>
      <c r="D55" s="115">
        <v>30000</v>
      </c>
      <c r="E55" s="115">
        <v>31658.44</v>
      </c>
      <c r="F55" s="115">
        <v>31658.44</v>
      </c>
      <c r="G55" s="115">
        <v>32000</v>
      </c>
      <c r="H55" s="115">
        <v>32163.01</v>
      </c>
      <c r="I55" s="115">
        <v>32163.01</v>
      </c>
      <c r="J55" s="115">
        <v>32163.01</v>
      </c>
      <c r="K55" s="115">
        <v>32500</v>
      </c>
      <c r="L55" s="115">
        <v>32500</v>
      </c>
      <c r="M55" s="138">
        <v>33148.25</v>
      </c>
      <c r="N55" s="157">
        <v>39500</v>
      </c>
      <c r="O55" s="147">
        <f t="shared" si="1"/>
        <v>40290</v>
      </c>
      <c r="P55" s="116">
        <f t="shared" si="4"/>
        <v>41095.800000000003</v>
      </c>
      <c r="Q55" s="116">
        <f t="shared" si="4"/>
        <v>41917.716</v>
      </c>
      <c r="R55" s="116">
        <f t="shared" si="4"/>
        <v>42756.070319999999</v>
      </c>
      <c r="S55" s="116">
        <f t="shared" si="4"/>
        <v>43611.1917264</v>
      </c>
    </row>
    <row r="56" spans="1:29" ht="25.5" x14ac:dyDescent="0.2">
      <c r="A56" s="18" t="s">
        <v>113</v>
      </c>
      <c r="B56" s="114" t="s">
        <v>114</v>
      </c>
      <c r="C56" s="115">
        <v>10214.23</v>
      </c>
      <c r="D56" s="115">
        <v>25000</v>
      </c>
      <c r="E56" s="115">
        <v>25000</v>
      </c>
      <c r="F56" s="115">
        <v>12497.06</v>
      </c>
      <c r="G56" s="115">
        <v>25000</v>
      </c>
      <c r="H56" s="115">
        <v>25000</v>
      </c>
      <c r="I56" s="115">
        <v>13000</v>
      </c>
      <c r="J56" s="115">
        <v>12698.38</v>
      </c>
      <c r="K56" s="115">
        <v>25000</v>
      </c>
      <c r="L56" s="115">
        <v>25000</v>
      </c>
      <c r="M56" s="138">
        <v>25000</v>
      </c>
      <c r="N56" s="157">
        <v>25000</v>
      </c>
      <c r="O56" s="147">
        <f t="shared" si="1"/>
        <v>25500</v>
      </c>
      <c r="P56" s="116">
        <f t="shared" si="4"/>
        <v>26010</v>
      </c>
      <c r="Q56" s="116">
        <f t="shared" si="4"/>
        <v>26530.2</v>
      </c>
      <c r="R56" s="116">
        <f t="shared" si="4"/>
        <v>27060.804</v>
      </c>
      <c r="S56" s="116">
        <f t="shared" si="4"/>
        <v>27602.020080000002</v>
      </c>
    </row>
    <row r="57" spans="1:29" x14ac:dyDescent="0.2">
      <c r="A57" s="18" t="s">
        <v>115</v>
      </c>
      <c r="B57" s="114" t="s">
        <v>116</v>
      </c>
      <c r="C57" s="115">
        <v>107291.89</v>
      </c>
      <c r="D57" s="115">
        <v>106000</v>
      </c>
      <c r="E57" s="115">
        <v>116000</v>
      </c>
      <c r="F57" s="115">
        <v>119742.08</v>
      </c>
      <c r="G57" s="115">
        <v>120000</v>
      </c>
      <c r="H57" s="115">
        <v>135000</v>
      </c>
      <c r="I57" s="115">
        <v>140000</v>
      </c>
      <c r="J57" s="115">
        <v>139285.26999999999</v>
      </c>
      <c r="K57" s="115">
        <v>130000</v>
      </c>
      <c r="L57" s="115">
        <v>130000</v>
      </c>
      <c r="M57" s="138">
        <v>140000</v>
      </c>
      <c r="N57" s="157">
        <v>140000</v>
      </c>
      <c r="O57" s="147">
        <f t="shared" si="1"/>
        <v>142800</v>
      </c>
      <c r="P57" s="116">
        <f t="shared" si="4"/>
        <v>145656</v>
      </c>
      <c r="Q57" s="116">
        <f t="shared" si="4"/>
        <v>148569.12</v>
      </c>
      <c r="R57" s="116">
        <f t="shared" si="4"/>
        <v>151540.5024</v>
      </c>
      <c r="S57" s="116">
        <f t="shared" si="4"/>
        <v>154571.31244800001</v>
      </c>
      <c r="T57" s="12"/>
      <c r="U57" s="12"/>
      <c r="V57" s="12"/>
      <c r="W57" s="12"/>
      <c r="X57" s="12"/>
      <c r="Y57" s="12"/>
      <c r="Z57" s="12"/>
      <c r="AA57" s="12"/>
      <c r="AB57" s="12"/>
      <c r="AC57" s="12"/>
    </row>
    <row r="58" spans="1:29" x14ac:dyDescent="0.2">
      <c r="A58" s="18" t="s">
        <v>117</v>
      </c>
      <c r="B58" s="114" t="s">
        <v>118</v>
      </c>
      <c r="C58" s="115">
        <v>26286.25</v>
      </c>
      <c r="D58" s="115">
        <v>29000</v>
      </c>
      <c r="E58" s="115">
        <v>29000</v>
      </c>
      <c r="F58" s="115">
        <v>24676.28</v>
      </c>
      <c r="G58" s="115">
        <v>33000</v>
      </c>
      <c r="H58" s="115">
        <v>33000</v>
      </c>
      <c r="I58" s="115">
        <v>36000</v>
      </c>
      <c r="J58" s="115">
        <v>35491.58</v>
      </c>
      <c r="K58" s="115">
        <v>33000</v>
      </c>
      <c r="L58" s="115">
        <v>33000</v>
      </c>
      <c r="M58" s="138">
        <v>33000</v>
      </c>
      <c r="N58" s="157">
        <v>33000</v>
      </c>
      <c r="O58" s="147">
        <f t="shared" si="1"/>
        <v>33660</v>
      </c>
      <c r="P58" s="116">
        <f t="shared" si="4"/>
        <v>34333.199999999997</v>
      </c>
      <c r="Q58" s="116">
        <f t="shared" si="4"/>
        <v>35019.863999999994</v>
      </c>
      <c r="R58" s="116">
        <f t="shared" si="4"/>
        <v>35720.261279999992</v>
      </c>
      <c r="S58" s="116">
        <f t="shared" si="4"/>
        <v>36434.666505599991</v>
      </c>
    </row>
    <row r="59" spans="1:29" x14ac:dyDescent="0.2">
      <c r="A59" s="18" t="s">
        <v>119</v>
      </c>
      <c r="B59" s="114" t="s">
        <v>120</v>
      </c>
      <c r="C59" s="115">
        <v>14131.45</v>
      </c>
      <c r="D59" s="115">
        <v>16000</v>
      </c>
      <c r="E59" s="115">
        <v>16000</v>
      </c>
      <c r="F59" s="115">
        <v>11184.41</v>
      </c>
      <c r="G59" s="115">
        <v>20000</v>
      </c>
      <c r="H59" s="115">
        <v>20000</v>
      </c>
      <c r="I59" s="115">
        <v>20000</v>
      </c>
      <c r="J59" s="115">
        <v>20364.62</v>
      </c>
      <c r="K59" s="115">
        <v>20000</v>
      </c>
      <c r="L59" s="115">
        <v>20000</v>
      </c>
      <c r="M59" s="138">
        <v>20000</v>
      </c>
      <c r="N59" s="157">
        <v>20000</v>
      </c>
      <c r="O59" s="147">
        <f t="shared" si="1"/>
        <v>20400</v>
      </c>
      <c r="P59" s="116">
        <f t="shared" si="4"/>
        <v>20808</v>
      </c>
      <c r="Q59" s="116">
        <f t="shared" si="4"/>
        <v>21224.16</v>
      </c>
      <c r="R59" s="116">
        <f t="shared" si="4"/>
        <v>21648.643199999999</v>
      </c>
      <c r="S59" s="116">
        <f t="shared" si="4"/>
        <v>22081.616063999998</v>
      </c>
    </row>
    <row r="60" spans="1:29" ht="25.5" x14ac:dyDescent="0.2">
      <c r="A60" s="18" t="s">
        <v>121</v>
      </c>
      <c r="B60" s="114" t="s">
        <v>122</v>
      </c>
      <c r="C60" s="115">
        <v>5980.78</v>
      </c>
      <c r="D60" s="115">
        <v>10000</v>
      </c>
      <c r="E60" s="115">
        <v>10000</v>
      </c>
      <c r="F60" s="115">
        <v>7163.83</v>
      </c>
      <c r="G60" s="115">
        <v>10000</v>
      </c>
      <c r="H60" s="115">
        <v>10000</v>
      </c>
      <c r="I60" s="115">
        <v>8000</v>
      </c>
      <c r="J60" s="115">
        <v>7317.83</v>
      </c>
      <c r="K60" s="115">
        <v>10000</v>
      </c>
      <c r="L60" s="115">
        <v>10000</v>
      </c>
      <c r="M60" s="138">
        <v>10000</v>
      </c>
      <c r="N60" s="157">
        <v>10000</v>
      </c>
      <c r="O60" s="147">
        <f t="shared" si="1"/>
        <v>10200</v>
      </c>
      <c r="P60" s="116">
        <f t="shared" si="4"/>
        <v>10404</v>
      </c>
      <c r="Q60" s="116">
        <f t="shared" si="4"/>
        <v>10612.08</v>
      </c>
      <c r="R60" s="116">
        <f t="shared" si="4"/>
        <v>10824.321599999999</v>
      </c>
      <c r="S60" s="116">
        <f t="shared" si="4"/>
        <v>11040.808031999999</v>
      </c>
    </row>
    <row r="61" spans="1:29" x14ac:dyDescent="0.2">
      <c r="A61" s="18" t="s">
        <v>123</v>
      </c>
      <c r="B61" s="114" t="s">
        <v>124</v>
      </c>
      <c r="C61" s="115">
        <v>2613.35</v>
      </c>
      <c r="D61" s="115">
        <v>3000</v>
      </c>
      <c r="E61" s="115">
        <v>3000</v>
      </c>
      <c r="F61" s="115">
        <v>2805.39</v>
      </c>
      <c r="G61" s="115">
        <v>3000</v>
      </c>
      <c r="H61" s="115">
        <v>4000</v>
      </c>
      <c r="I61" s="115">
        <v>3000</v>
      </c>
      <c r="J61" s="115">
        <v>2734.91</v>
      </c>
      <c r="K61" s="115">
        <v>3000</v>
      </c>
      <c r="L61" s="115">
        <v>3000</v>
      </c>
      <c r="M61" s="138">
        <v>3000</v>
      </c>
      <c r="N61" s="157">
        <v>3000</v>
      </c>
      <c r="O61" s="147">
        <f t="shared" si="1"/>
        <v>3060</v>
      </c>
      <c r="P61" s="116">
        <f t="shared" si="4"/>
        <v>3121.2000000000003</v>
      </c>
      <c r="Q61" s="116">
        <f t="shared" si="4"/>
        <v>3183.6240000000003</v>
      </c>
      <c r="R61" s="116">
        <f t="shared" si="4"/>
        <v>3247.2964800000004</v>
      </c>
      <c r="S61" s="116">
        <f t="shared" si="4"/>
        <v>3312.2424096000004</v>
      </c>
    </row>
    <row r="62" spans="1:29" ht="25.5" x14ac:dyDescent="0.2">
      <c r="A62" s="18" t="s">
        <v>125</v>
      </c>
      <c r="B62" s="114" t="s">
        <v>126</v>
      </c>
      <c r="C62" s="115">
        <v>12522.93</v>
      </c>
      <c r="D62" s="115">
        <v>15000</v>
      </c>
      <c r="E62" s="115">
        <v>18000</v>
      </c>
      <c r="F62" s="115">
        <v>19381.97</v>
      </c>
      <c r="G62" s="115">
        <v>15000</v>
      </c>
      <c r="H62" s="115">
        <v>15000</v>
      </c>
      <c r="I62" s="115">
        <v>12000</v>
      </c>
      <c r="J62" s="115">
        <v>11433.07</v>
      </c>
      <c r="K62" s="115">
        <v>15000</v>
      </c>
      <c r="L62" s="115">
        <v>15000</v>
      </c>
      <c r="M62" s="138">
        <v>15000</v>
      </c>
      <c r="N62" s="157">
        <v>15000</v>
      </c>
      <c r="O62" s="147">
        <f t="shared" si="1"/>
        <v>15300</v>
      </c>
      <c r="P62" s="116">
        <f t="shared" si="4"/>
        <v>15606</v>
      </c>
      <c r="Q62" s="116">
        <f t="shared" si="4"/>
        <v>15918.12</v>
      </c>
      <c r="R62" s="116">
        <f t="shared" si="4"/>
        <v>16236.482400000001</v>
      </c>
      <c r="S62" s="116">
        <f t="shared" si="4"/>
        <v>16561.212048000001</v>
      </c>
    </row>
    <row r="63" spans="1:29" ht="25.5" x14ac:dyDescent="0.2">
      <c r="A63" s="18" t="s">
        <v>127</v>
      </c>
      <c r="B63" s="114" t="s">
        <v>128</v>
      </c>
      <c r="C63" s="115">
        <v>40824.199999999997</v>
      </c>
      <c r="D63" s="115">
        <v>60000</v>
      </c>
      <c r="E63" s="115">
        <v>65000</v>
      </c>
      <c r="F63" s="115">
        <v>53467.46</v>
      </c>
      <c r="G63" s="115">
        <v>65000</v>
      </c>
      <c r="H63" s="115">
        <v>65000</v>
      </c>
      <c r="I63" s="115">
        <v>63500</v>
      </c>
      <c r="J63" s="115">
        <v>63269.65</v>
      </c>
      <c r="K63" s="115">
        <v>65000</v>
      </c>
      <c r="L63" s="115">
        <v>65000</v>
      </c>
      <c r="M63" s="138">
        <v>65000</v>
      </c>
      <c r="N63" s="157">
        <v>70000</v>
      </c>
      <c r="O63" s="147">
        <f t="shared" si="1"/>
        <v>71400</v>
      </c>
      <c r="P63" s="116">
        <f t="shared" si="4"/>
        <v>72828</v>
      </c>
      <c r="Q63" s="116">
        <f t="shared" si="4"/>
        <v>74284.56</v>
      </c>
      <c r="R63" s="116">
        <f t="shared" si="4"/>
        <v>75770.251199999999</v>
      </c>
      <c r="S63" s="116">
        <f t="shared" si="4"/>
        <v>77285.656224000006</v>
      </c>
      <c r="T63" s="12"/>
      <c r="U63" s="12"/>
      <c r="V63" s="12"/>
      <c r="W63" s="12"/>
      <c r="X63" s="12"/>
      <c r="Y63" s="12"/>
      <c r="Z63" s="12"/>
      <c r="AA63" s="12"/>
      <c r="AB63" s="12"/>
      <c r="AC63" s="12"/>
    </row>
    <row r="64" spans="1:29" ht="25.5" x14ac:dyDescent="0.2">
      <c r="A64" s="20" t="s">
        <v>129</v>
      </c>
      <c r="B64" s="117" t="s">
        <v>130</v>
      </c>
      <c r="C64" s="115">
        <v>2341.89</v>
      </c>
      <c r="D64" s="115">
        <v>3000</v>
      </c>
      <c r="E64" s="115">
        <v>5000</v>
      </c>
      <c r="F64" s="115">
        <v>4422.8100000000004</v>
      </c>
      <c r="G64" s="115">
        <v>3000</v>
      </c>
      <c r="H64" s="115">
        <v>3000</v>
      </c>
      <c r="I64" s="115">
        <v>7500</v>
      </c>
      <c r="J64" s="115">
        <v>1587.86</v>
      </c>
      <c r="K64" s="115">
        <v>3000</v>
      </c>
      <c r="L64" s="115">
        <v>3000</v>
      </c>
      <c r="M64" s="138">
        <v>13000</v>
      </c>
      <c r="N64" s="157">
        <v>10000</v>
      </c>
      <c r="O64" s="147">
        <f t="shared" si="1"/>
        <v>10200</v>
      </c>
      <c r="P64" s="116">
        <f t="shared" si="4"/>
        <v>10404</v>
      </c>
      <c r="Q64" s="116">
        <f t="shared" si="4"/>
        <v>10612.08</v>
      </c>
      <c r="R64" s="116">
        <f t="shared" si="4"/>
        <v>10824.321599999999</v>
      </c>
      <c r="S64" s="116">
        <f t="shared" si="4"/>
        <v>11040.808031999999</v>
      </c>
      <c r="T64" s="12"/>
      <c r="U64" s="12"/>
      <c r="V64" s="12"/>
      <c r="W64" s="12"/>
      <c r="X64" s="12"/>
      <c r="Y64" s="12"/>
      <c r="Z64" s="12"/>
      <c r="AA64" s="12"/>
      <c r="AB64" s="12"/>
      <c r="AC64" s="12"/>
    </row>
    <row r="65" spans="1:29" x14ac:dyDescent="0.2">
      <c r="A65" s="18" t="s">
        <v>131</v>
      </c>
      <c r="B65" s="114" t="s">
        <v>106</v>
      </c>
      <c r="C65" s="115">
        <v>11812.72</v>
      </c>
      <c r="D65" s="115">
        <v>20000</v>
      </c>
      <c r="E65" s="115">
        <v>20000</v>
      </c>
      <c r="F65" s="115">
        <v>15592.67</v>
      </c>
      <c r="G65" s="115">
        <v>20000</v>
      </c>
      <c r="H65" s="115">
        <v>20000</v>
      </c>
      <c r="I65" s="115">
        <v>11000</v>
      </c>
      <c r="J65" s="115">
        <v>10503.5</v>
      </c>
      <c r="K65" s="115">
        <v>20000</v>
      </c>
      <c r="L65" s="115">
        <v>20000</v>
      </c>
      <c r="M65" s="138">
        <v>20000</v>
      </c>
      <c r="N65" s="157">
        <v>20000</v>
      </c>
      <c r="O65" s="147">
        <f t="shared" si="1"/>
        <v>20400</v>
      </c>
      <c r="P65" s="116">
        <f t="shared" si="4"/>
        <v>20808</v>
      </c>
      <c r="Q65" s="116">
        <f t="shared" si="4"/>
        <v>21224.16</v>
      </c>
      <c r="R65" s="116">
        <f t="shared" si="4"/>
        <v>21648.643199999999</v>
      </c>
      <c r="S65" s="116">
        <f t="shared" si="4"/>
        <v>22081.616063999998</v>
      </c>
    </row>
    <row r="66" spans="1:29" ht="25.5" x14ac:dyDescent="0.2">
      <c r="A66" s="18" t="s">
        <v>132</v>
      </c>
      <c r="B66" s="117" t="s">
        <v>133</v>
      </c>
      <c r="C66" s="115">
        <v>6695.42</v>
      </c>
      <c r="D66" s="115">
        <v>15000</v>
      </c>
      <c r="E66" s="115">
        <v>10784.87</v>
      </c>
      <c r="F66" s="115">
        <v>10784.87</v>
      </c>
      <c r="G66" s="115">
        <v>16000</v>
      </c>
      <c r="H66" s="115">
        <v>16000</v>
      </c>
      <c r="I66" s="115">
        <v>12500</v>
      </c>
      <c r="J66" s="115">
        <v>12304.53</v>
      </c>
      <c r="K66" s="115">
        <v>17000</v>
      </c>
      <c r="L66" s="115">
        <v>17000</v>
      </c>
      <c r="M66" s="138">
        <v>17000</v>
      </c>
      <c r="N66" s="157">
        <v>20000</v>
      </c>
      <c r="O66" s="147">
        <f t="shared" si="1"/>
        <v>20400</v>
      </c>
      <c r="P66" s="116">
        <f t="shared" si="4"/>
        <v>20808</v>
      </c>
      <c r="Q66" s="116">
        <f t="shared" si="4"/>
        <v>21224.16</v>
      </c>
      <c r="R66" s="116">
        <f t="shared" si="4"/>
        <v>21648.643199999999</v>
      </c>
      <c r="S66" s="116">
        <f t="shared" si="4"/>
        <v>22081.616063999998</v>
      </c>
      <c r="T66" s="12"/>
      <c r="U66" s="12"/>
      <c r="V66" s="12"/>
      <c r="W66" s="12"/>
      <c r="X66" s="12"/>
      <c r="Y66" s="12"/>
      <c r="Z66" s="12"/>
      <c r="AA66" s="12"/>
      <c r="AB66" s="12"/>
      <c r="AC66" s="12"/>
    </row>
    <row r="67" spans="1:29" x14ac:dyDescent="0.2">
      <c r="A67" s="18" t="s">
        <v>134</v>
      </c>
      <c r="B67" s="117" t="s">
        <v>135</v>
      </c>
      <c r="C67" s="115"/>
      <c r="D67" s="115">
        <v>0</v>
      </c>
      <c r="E67" s="115">
        <v>0</v>
      </c>
      <c r="F67" s="115"/>
      <c r="G67" s="115"/>
      <c r="H67" s="115"/>
      <c r="I67" s="115"/>
      <c r="J67" s="115"/>
      <c r="K67" s="115"/>
      <c r="L67" s="115"/>
      <c r="M67" s="138"/>
      <c r="N67" s="157"/>
      <c r="O67" s="147">
        <f t="shared" si="1"/>
        <v>0</v>
      </c>
      <c r="P67" s="116">
        <f t="shared" ref="P67:S67" si="5">O67*1.02</f>
        <v>0</v>
      </c>
      <c r="Q67" s="116">
        <f t="shared" si="5"/>
        <v>0</v>
      </c>
      <c r="R67" s="116">
        <f t="shared" si="5"/>
        <v>0</v>
      </c>
      <c r="S67" s="116">
        <f t="shared" si="5"/>
        <v>0</v>
      </c>
      <c r="T67" s="12"/>
      <c r="U67" s="12"/>
      <c r="V67" s="12"/>
      <c r="W67" s="12"/>
      <c r="X67" s="12"/>
      <c r="Y67" s="12"/>
      <c r="Z67" s="12"/>
      <c r="AA67" s="12"/>
      <c r="AB67" s="12"/>
      <c r="AC67" s="12"/>
    </row>
    <row r="68" spans="1:29" ht="25.5" x14ac:dyDescent="0.2">
      <c r="A68" s="18" t="s">
        <v>136</v>
      </c>
      <c r="B68" s="114" t="s">
        <v>137</v>
      </c>
      <c r="C68" s="115">
        <v>7254.1</v>
      </c>
      <c r="D68" s="115">
        <v>18000</v>
      </c>
      <c r="E68" s="115">
        <v>18000</v>
      </c>
      <c r="F68" s="115">
        <v>15426.5</v>
      </c>
      <c r="G68" s="115">
        <v>18000</v>
      </c>
      <c r="H68" s="115">
        <v>18000</v>
      </c>
      <c r="I68" s="115">
        <v>14000</v>
      </c>
      <c r="J68" s="115">
        <v>13643.89</v>
      </c>
      <c r="K68" s="115">
        <v>18000</v>
      </c>
      <c r="L68" s="115">
        <v>18000</v>
      </c>
      <c r="M68" s="138">
        <v>18000</v>
      </c>
      <c r="N68" s="157">
        <v>18000</v>
      </c>
      <c r="O68" s="147">
        <f t="shared" ref="O68:S97" si="6">N68*1.02</f>
        <v>18360</v>
      </c>
      <c r="P68" s="116">
        <f t="shared" si="6"/>
        <v>18727.2</v>
      </c>
      <c r="Q68" s="116">
        <f t="shared" si="6"/>
        <v>19101.744000000002</v>
      </c>
      <c r="R68" s="116">
        <f t="shared" si="6"/>
        <v>19483.778880000002</v>
      </c>
      <c r="S68" s="116">
        <f t="shared" si="6"/>
        <v>19873.454457600001</v>
      </c>
    </row>
    <row r="69" spans="1:29" ht="25.5" x14ac:dyDescent="0.2">
      <c r="A69" s="18" t="s">
        <v>138</v>
      </c>
      <c r="B69" s="114" t="s">
        <v>139</v>
      </c>
      <c r="C69" s="115">
        <v>45529.36</v>
      </c>
      <c r="D69" s="115">
        <v>50000</v>
      </c>
      <c r="E69" s="115">
        <v>50000</v>
      </c>
      <c r="F69" s="115">
        <v>64949.59</v>
      </c>
      <c r="G69" s="115">
        <v>50000</v>
      </c>
      <c r="H69" s="115">
        <v>70000</v>
      </c>
      <c r="I69" s="115">
        <v>63500</v>
      </c>
      <c r="J69" s="115">
        <v>63374.04</v>
      </c>
      <c r="K69" s="115">
        <v>50000</v>
      </c>
      <c r="L69" s="115">
        <v>50000</v>
      </c>
      <c r="M69" s="138">
        <v>55000</v>
      </c>
      <c r="N69" s="157">
        <v>75000</v>
      </c>
      <c r="O69" s="147">
        <f t="shared" si="6"/>
        <v>76500</v>
      </c>
      <c r="P69" s="116">
        <f t="shared" si="6"/>
        <v>78030</v>
      </c>
      <c r="Q69" s="116">
        <f t="shared" si="6"/>
        <v>79590.600000000006</v>
      </c>
      <c r="R69" s="116">
        <f t="shared" si="6"/>
        <v>81182.412000000011</v>
      </c>
      <c r="S69" s="116">
        <f t="shared" si="6"/>
        <v>82806.060240000006</v>
      </c>
      <c r="T69" s="12"/>
      <c r="U69" s="12"/>
      <c r="V69" s="12"/>
      <c r="W69" s="12"/>
      <c r="X69" s="12"/>
      <c r="Y69" s="12"/>
      <c r="Z69" s="12"/>
      <c r="AA69" s="12"/>
      <c r="AB69" s="12"/>
      <c r="AC69" s="12"/>
    </row>
    <row r="70" spans="1:29" x14ac:dyDescent="0.2">
      <c r="A70" s="18" t="s">
        <v>140</v>
      </c>
      <c r="B70" s="114" t="s">
        <v>141</v>
      </c>
      <c r="C70" s="115">
        <v>908.4</v>
      </c>
      <c r="D70" s="115">
        <v>2000</v>
      </c>
      <c r="E70" s="115">
        <v>2000</v>
      </c>
      <c r="F70" s="115">
        <v>1006.69</v>
      </c>
      <c r="G70" s="115">
        <v>2000</v>
      </c>
      <c r="H70" s="115">
        <v>2000</v>
      </c>
      <c r="I70" s="115">
        <v>2000</v>
      </c>
      <c r="J70" s="115">
        <v>1043.77</v>
      </c>
      <c r="K70" s="115">
        <v>2000</v>
      </c>
      <c r="L70" s="115">
        <v>2000</v>
      </c>
      <c r="M70" s="138">
        <v>2000</v>
      </c>
      <c r="N70" s="157">
        <v>6000</v>
      </c>
      <c r="O70" s="147">
        <f t="shared" si="6"/>
        <v>6120</v>
      </c>
      <c r="P70" s="116">
        <f t="shared" si="6"/>
        <v>6242.4000000000005</v>
      </c>
      <c r="Q70" s="116">
        <f t="shared" si="6"/>
        <v>6367.2480000000005</v>
      </c>
      <c r="R70" s="116">
        <f t="shared" si="6"/>
        <v>6494.5929600000009</v>
      </c>
      <c r="S70" s="116">
        <f t="shared" si="6"/>
        <v>6624.4848192000009</v>
      </c>
    </row>
    <row r="71" spans="1:29" x14ac:dyDescent="0.2">
      <c r="A71" s="18" t="s">
        <v>142</v>
      </c>
      <c r="B71" s="114" t="s">
        <v>143</v>
      </c>
      <c r="C71" s="115"/>
      <c r="D71" s="115"/>
      <c r="E71" s="115"/>
      <c r="F71" s="115">
        <v>0</v>
      </c>
      <c r="G71" s="115"/>
      <c r="H71" s="115"/>
      <c r="I71" s="115"/>
      <c r="J71" s="115"/>
      <c r="K71" s="115"/>
      <c r="L71" s="115"/>
      <c r="M71" s="138"/>
      <c r="N71" s="157"/>
      <c r="O71" s="147">
        <f t="shared" si="6"/>
        <v>0</v>
      </c>
      <c r="P71" s="116">
        <f t="shared" si="6"/>
        <v>0</v>
      </c>
      <c r="Q71" s="116">
        <f t="shared" si="6"/>
        <v>0</v>
      </c>
      <c r="R71" s="116">
        <f t="shared" si="6"/>
        <v>0</v>
      </c>
      <c r="S71" s="116">
        <f t="shared" si="6"/>
        <v>0</v>
      </c>
    </row>
    <row r="72" spans="1:29" x14ac:dyDescent="0.2">
      <c r="A72" s="20" t="s">
        <v>144</v>
      </c>
      <c r="B72" s="114" t="s">
        <v>145</v>
      </c>
      <c r="C72" s="115">
        <v>5375.65</v>
      </c>
      <c r="D72" s="115">
        <v>6000</v>
      </c>
      <c r="E72" s="115">
        <v>6000</v>
      </c>
      <c r="F72" s="115">
        <v>2959.53</v>
      </c>
      <c r="G72" s="115">
        <v>6000</v>
      </c>
      <c r="H72" s="115">
        <v>6000</v>
      </c>
      <c r="I72" s="115">
        <v>2500</v>
      </c>
      <c r="J72" s="115">
        <v>2465.63</v>
      </c>
      <c r="K72" s="115">
        <v>6000</v>
      </c>
      <c r="L72" s="115">
        <v>6000</v>
      </c>
      <c r="M72" s="138">
        <v>6000</v>
      </c>
      <c r="N72" s="157">
        <v>6000</v>
      </c>
      <c r="O72" s="147">
        <f t="shared" si="6"/>
        <v>6120</v>
      </c>
      <c r="P72" s="116">
        <f t="shared" si="6"/>
        <v>6242.4000000000005</v>
      </c>
      <c r="Q72" s="116">
        <f t="shared" si="6"/>
        <v>6367.2480000000005</v>
      </c>
      <c r="R72" s="116">
        <f t="shared" si="6"/>
        <v>6494.5929600000009</v>
      </c>
      <c r="S72" s="116">
        <f t="shared" si="6"/>
        <v>6624.4848192000009</v>
      </c>
    </row>
    <row r="73" spans="1:29" x14ac:dyDescent="0.2">
      <c r="A73" s="18" t="s">
        <v>146</v>
      </c>
      <c r="B73" s="114" t="s">
        <v>147</v>
      </c>
      <c r="C73" s="115">
        <v>49573.18</v>
      </c>
      <c r="D73" s="115">
        <v>40000</v>
      </c>
      <c r="E73" s="115">
        <v>30000</v>
      </c>
      <c r="F73" s="115">
        <v>25104.52</v>
      </c>
      <c r="G73" s="115">
        <v>40000</v>
      </c>
      <c r="H73" s="115">
        <v>40000</v>
      </c>
      <c r="I73" s="115">
        <v>22000</v>
      </c>
      <c r="J73" s="115">
        <v>21037.94</v>
      </c>
      <c r="K73" s="115">
        <v>36000</v>
      </c>
      <c r="L73" s="115">
        <v>36000</v>
      </c>
      <c r="M73" s="138">
        <v>36000</v>
      </c>
      <c r="N73" s="157">
        <v>36000</v>
      </c>
      <c r="O73" s="147">
        <f t="shared" si="6"/>
        <v>36720</v>
      </c>
      <c r="P73" s="116">
        <f t="shared" si="6"/>
        <v>37454.400000000001</v>
      </c>
      <c r="Q73" s="116">
        <f t="shared" si="6"/>
        <v>38203.488000000005</v>
      </c>
      <c r="R73" s="116">
        <f t="shared" si="6"/>
        <v>38967.557760000003</v>
      </c>
      <c r="S73" s="116">
        <f t="shared" si="6"/>
        <v>39746.908915200002</v>
      </c>
      <c r="T73" s="12"/>
      <c r="U73" s="12"/>
      <c r="V73" s="12"/>
      <c r="W73" s="12"/>
      <c r="X73" s="12"/>
      <c r="Y73" s="12"/>
      <c r="Z73" s="12"/>
      <c r="AA73" s="12"/>
      <c r="AB73" s="12"/>
      <c r="AC73" s="12"/>
    </row>
    <row r="74" spans="1:29" x14ac:dyDescent="0.2">
      <c r="A74" s="18" t="s">
        <v>148</v>
      </c>
      <c r="B74" s="114" t="s">
        <v>149</v>
      </c>
      <c r="C74" s="115">
        <v>22168.57</v>
      </c>
      <c r="D74" s="115">
        <v>25000</v>
      </c>
      <c r="E74" s="115">
        <v>20000</v>
      </c>
      <c r="F74" s="115">
        <v>6981</v>
      </c>
      <c r="G74" s="115">
        <v>25000</v>
      </c>
      <c r="H74" s="115">
        <v>25000</v>
      </c>
      <c r="I74" s="115">
        <v>7000</v>
      </c>
      <c r="J74" s="115">
        <v>6184.31</v>
      </c>
      <c r="K74" s="115">
        <v>25000</v>
      </c>
      <c r="L74" s="115">
        <v>25000</v>
      </c>
      <c r="M74" s="138">
        <v>25000</v>
      </c>
      <c r="N74" s="157">
        <v>5000</v>
      </c>
      <c r="O74" s="147">
        <f t="shared" si="6"/>
        <v>5100</v>
      </c>
      <c r="P74" s="116">
        <f t="shared" si="6"/>
        <v>5202</v>
      </c>
      <c r="Q74" s="116">
        <f t="shared" si="6"/>
        <v>5306.04</v>
      </c>
      <c r="R74" s="116">
        <f t="shared" si="6"/>
        <v>5412.1607999999997</v>
      </c>
      <c r="S74" s="116">
        <f t="shared" si="6"/>
        <v>5520.4040159999995</v>
      </c>
    </row>
    <row r="75" spans="1:29" x14ac:dyDescent="0.2">
      <c r="A75" s="18" t="s">
        <v>150</v>
      </c>
      <c r="B75" s="114" t="s">
        <v>151</v>
      </c>
      <c r="C75" s="115">
        <v>2304.1799999999998</v>
      </c>
      <c r="D75" s="115">
        <v>3000</v>
      </c>
      <c r="E75" s="115">
        <v>3000</v>
      </c>
      <c r="F75" s="115">
        <v>2330.35</v>
      </c>
      <c r="G75" s="115">
        <v>3000</v>
      </c>
      <c r="H75" s="115">
        <v>3000</v>
      </c>
      <c r="I75" s="115">
        <v>3000</v>
      </c>
      <c r="J75" s="115">
        <v>2007.73</v>
      </c>
      <c r="K75" s="115">
        <v>3000</v>
      </c>
      <c r="L75" s="115">
        <v>3000</v>
      </c>
      <c r="M75" s="138">
        <v>3000</v>
      </c>
      <c r="N75" s="157">
        <v>3000</v>
      </c>
      <c r="O75" s="147">
        <f t="shared" si="6"/>
        <v>3060</v>
      </c>
      <c r="P75" s="116">
        <f t="shared" si="6"/>
        <v>3121.2000000000003</v>
      </c>
      <c r="Q75" s="116">
        <f t="shared" si="6"/>
        <v>3183.6240000000003</v>
      </c>
      <c r="R75" s="116">
        <f t="shared" si="6"/>
        <v>3247.2964800000004</v>
      </c>
      <c r="S75" s="116">
        <f t="shared" si="6"/>
        <v>3312.2424096000004</v>
      </c>
    </row>
    <row r="76" spans="1:29" ht="25.5" x14ac:dyDescent="0.2">
      <c r="A76" s="18" t="s">
        <v>152</v>
      </c>
      <c r="B76" s="114" t="s">
        <v>153</v>
      </c>
      <c r="C76" s="115">
        <v>45712.28</v>
      </c>
      <c r="D76" s="115">
        <v>49000</v>
      </c>
      <c r="E76" s="115">
        <v>49000</v>
      </c>
      <c r="F76" s="115">
        <v>50536.94</v>
      </c>
      <c r="G76" s="115">
        <v>51000</v>
      </c>
      <c r="H76" s="115">
        <v>51000</v>
      </c>
      <c r="I76" s="115">
        <v>51000</v>
      </c>
      <c r="J76" s="115">
        <v>51209.440000000002</v>
      </c>
      <c r="K76" s="115">
        <v>52000</v>
      </c>
      <c r="L76" s="115">
        <v>52000</v>
      </c>
      <c r="M76" s="138">
        <v>52000</v>
      </c>
      <c r="N76" s="157">
        <v>59000</v>
      </c>
      <c r="O76" s="147">
        <f t="shared" si="6"/>
        <v>60180</v>
      </c>
      <c r="P76" s="116">
        <f t="shared" si="6"/>
        <v>61383.6</v>
      </c>
      <c r="Q76" s="116">
        <f t="shared" si="6"/>
        <v>62611.271999999997</v>
      </c>
      <c r="R76" s="116">
        <f t="shared" si="6"/>
        <v>63863.497439999999</v>
      </c>
      <c r="S76" s="116">
        <f t="shared" si="6"/>
        <v>65140.767388799999</v>
      </c>
      <c r="T76" s="12"/>
      <c r="U76" s="12"/>
      <c r="V76" s="12"/>
      <c r="W76" s="12"/>
      <c r="X76" s="12"/>
      <c r="Y76" s="12"/>
      <c r="Z76" s="12"/>
      <c r="AA76" s="12"/>
      <c r="AB76" s="12"/>
      <c r="AC76" s="12"/>
    </row>
    <row r="77" spans="1:29" x14ac:dyDescent="0.2">
      <c r="A77" s="18" t="s">
        <v>154</v>
      </c>
      <c r="B77" s="114" t="s">
        <v>155</v>
      </c>
      <c r="C77" s="115">
        <v>1519.85</v>
      </c>
      <c r="D77" s="115">
        <v>0</v>
      </c>
      <c r="E77" s="115">
        <v>2500</v>
      </c>
      <c r="F77" s="115">
        <v>3655</v>
      </c>
      <c r="G77" s="115"/>
      <c r="H77" s="115">
        <v>4000</v>
      </c>
      <c r="I77" s="115">
        <v>4000</v>
      </c>
      <c r="J77" s="115">
        <v>3753.96</v>
      </c>
      <c r="K77" s="115">
        <v>5000</v>
      </c>
      <c r="L77" s="115">
        <v>5000</v>
      </c>
      <c r="M77" s="138">
        <v>5000</v>
      </c>
      <c r="N77" s="157">
        <v>5000</v>
      </c>
      <c r="O77" s="147">
        <f t="shared" si="6"/>
        <v>5100</v>
      </c>
      <c r="P77" s="116">
        <f t="shared" si="6"/>
        <v>5202</v>
      </c>
      <c r="Q77" s="116">
        <f t="shared" si="6"/>
        <v>5306.04</v>
      </c>
      <c r="R77" s="116">
        <f t="shared" si="6"/>
        <v>5412.1607999999997</v>
      </c>
      <c r="S77" s="116">
        <f t="shared" si="6"/>
        <v>5520.4040159999995</v>
      </c>
      <c r="T77" s="12"/>
      <c r="U77" s="12"/>
      <c r="V77" s="12"/>
      <c r="W77" s="12"/>
      <c r="X77" s="12"/>
      <c r="Y77" s="12"/>
      <c r="Z77" s="12"/>
      <c r="AA77" s="12"/>
      <c r="AB77" s="12"/>
      <c r="AC77" s="12"/>
    </row>
    <row r="78" spans="1:29" x14ac:dyDescent="0.2">
      <c r="A78" s="18" t="s">
        <v>156</v>
      </c>
      <c r="B78" s="114" t="s">
        <v>157</v>
      </c>
      <c r="C78" s="115">
        <v>42903.08</v>
      </c>
      <c r="D78" s="115">
        <v>50000</v>
      </c>
      <c r="E78" s="115">
        <v>50000</v>
      </c>
      <c r="F78" s="115">
        <v>43046.47</v>
      </c>
      <c r="G78" s="115">
        <v>50000</v>
      </c>
      <c r="H78" s="115">
        <v>50000</v>
      </c>
      <c r="I78" s="115">
        <v>30000</v>
      </c>
      <c r="J78" s="115">
        <v>24531.32</v>
      </c>
      <c r="K78" s="115">
        <v>50000</v>
      </c>
      <c r="L78" s="115">
        <v>50000</v>
      </c>
      <c r="M78" s="138">
        <v>50000</v>
      </c>
      <c r="N78" s="157">
        <v>45000</v>
      </c>
      <c r="O78" s="147">
        <f t="shared" si="6"/>
        <v>45900</v>
      </c>
      <c r="P78" s="116">
        <f t="shared" si="6"/>
        <v>46818</v>
      </c>
      <c r="Q78" s="116">
        <f t="shared" si="6"/>
        <v>47754.36</v>
      </c>
      <c r="R78" s="116">
        <f t="shared" si="6"/>
        <v>48709.447200000002</v>
      </c>
      <c r="S78" s="116">
        <f t="shared" si="6"/>
        <v>49683.636144000004</v>
      </c>
    </row>
    <row r="79" spans="1:29" x14ac:dyDescent="0.2">
      <c r="A79" s="18" t="s">
        <v>158</v>
      </c>
      <c r="B79" s="114" t="s">
        <v>159</v>
      </c>
      <c r="C79" s="115">
        <v>34264.25</v>
      </c>
      <c r="D79" s="115">
        <v>40000</v>
      </c>
      <c r="E79" s="115">
        <v>40000</v>
      </c>
      <c r="F79" s="115">
        <v>34502.230000000003</v>
      </c>
      <c r="G79" s="115">
        <v>40000</v>
      </c>
      <c r="H79" s="115">
        <v>45000</v>
      </c>
      <c r="I79" s="115">
        <v>37000</v>
      </c>
      <c r="J79" s="115">
        <v>36514.589999999997</v>
      </c>
      <c r="K79" s="115">
        <v>45000</v>
      </c>
      <c r="L79" s="115">
        <v>45000</v>
      </c>
      <c r="M79" s="138">
        <v>45000</v>
      </c>
      <c r="N79" s="157">
        <v>45000</v>
      </c>
      <c r="O79" s="147">
        <f t="shared" si="6"/>
        <v>45900</v>
      </c>
      <c r="P79" s="116">
        <f t="shared" si="6"/>
        <v>46818</v>
      </c>
      <c r="Q79" s="116">
        <f t="shared" si="6"/>
        <v>47754.36</v>
      </c>
      <c r="R79" s="116">
        <f t="shared" si="6"/>
        <v>48709.447200000002</v>
      </c>
      <c r="S79" s="116">
        <f t="shared" si="6"/>
        <v>49683.636144000004</v>
      </c>
    </row>
    <row r="80" spans="1:29" x14ac:dyDescent="0.2">
      <c r="A80" s="18" t="s">
        <v>160</v>
      </c>
      <c r="B80" s="114" t="s">
        <v>161</v>
      </c>
      <c r="C80" s="115">
        <v>23088.51</v>
      </c>
      <c r="D80" s="115">
        <v>32000</v>
      </c>
      <c r="E80" s="115">
        <v>32000</v>
      </c>
      <c r="F80" s="115">
        <v>24640.35</v>
      </c>
      <c r="G80" s="115">
        <v>32000</v>
      </c>
      <c r="H80" s="115">
        <v>32000</v>
      </c>
      <c r="I80" s="115">
        <v>32000</v>
      </c>
      <c r="J80" s="115">
        <v>31223.23</v>
      </c>
      <c r="K80" s="115">
        <v>35000</v>
      </c>
      <c r="L80" s="115">
        <v>35000</v>
      </c>
      <c r="M80" s="138">
        <v>35000</v>
      </c>
      <c r="N80" s="157">
        <v>35000</v>
      </c>
      <c r="O80" s="147">
        <f t="shared" si="6"/>
        <v>35700</v>
      </c>
      <c r="P80" s="116">
        <f t="shared" si="6"/>
        <v>36414</v>
      </c>
      <c r="Q80" s="116">
        <f t="shared" si="6"/>
        <v>37142.28</v>
      </c>
      <c r="R80" s="116">
        <f t="shared" si="6"/>
        <v>37885.125599999999</v>
      </c>
      <c r="S80" s="116">
        <f t="shared" si="6"/>
        <v>38642.828112000003</v>
      </c>
    </row>
    <row r="81" spans="1:29" x14ac:dyDescent="0.2">
      <c r="A81" s="18" t="s">
        <v>162</v>
      </c>
      <c r="B81" s="114" t="s">
        <v>163</v>
      </c>
      <c r="C81" s="115">
        <v>122.48</v>
      </c>
      <c r="D81" s="115">
        <v>2000</v>
      </c>
      <c r="E81" s="115">
        <v>2000</v>
      </c>
      <c r="F81" s="115">
        <v>6861.93</v>
      </c>
      <c r="G81" s="115">
        <v>2000</v>
      </c>
      <c r="H81" s="115">
        <v>2000</v>
      </c>
      <c r="I81" s="115">
        <v>1000</v>
      </c>
      <c r="J81" s="115">
        <v>544.5</v>
      </c>
      <c r="K81" s="115">
        <v>2000</v>
      </c>
      <c r="L81" s="115">
        <v>2000</v>
      </c>
      <c r="M81" s="138">
        <v>4500</v>
      </c>
      <c r="N81" s="157">
        <v>2000</v>
      </c>
      <c r="O81" s="147">
        <f t="shared" si="6"/>
        <v>2040</v>
      </c>
      <c r="P81" s="116">
        <f t="shared" si="6"/>
        <v>2080.8000000000002</v>
      </c>
      <c r="Q81" s="116">
        <f t="shared" si="6"/>
        <v>2122.4160000000002</v>
      </c>
      <c r="R81" s="116">
        <f t="shared" si="6"/>
        <v>2164.8643200000001</v>
      </c>
      <c r="S81" s="116">
        <f t="shared" si="6"/>
        <v>2208.1616064</v>
      </c>
    </row>
    <row r="82" spans="1:29" x14ac:dyDescent="0.2">
      <c r="A82" s="18" t="s">
        <v>164</v>
      </c>
      <c r="B82" s="114" t="s">
        <v>165</v>
      </c>
      <c r="C82" s="115">
        <v>0</v>
      </c>
      <c r="D82" s="115">
        <v>1000</v>
      </c>
      <c r="E82" s="115">
        <v>1000</v>
      </c>
      <c r="F82" s="115">
        <v>0</v>
      </c>
      <c r="G82" s="115">
        <v>1000</v>
      </c>
      <c r="H82" s="115">
        <v>1000</v>
      </c>
      <c r="I82" s="115">
        <v>0</v>
      </c>
      <c r="J82" s="115">
        <v>0</v>
      </c>
      <c r="K82" s="115">
        <v>1000</v>
      </c>
      <c r="L82" s="115">
        <v>1000</v>
      </c>
      <c r="M82" s="138">
        <v>1000</v>
      </c>
      <c r="N82" s="157">
        <v>1000</v>
      </c>
      <c r="O82" s="147">
        <f t="shared" si="6"/>
        <v>1020</v>
      </c>
      <c r="P82" s="116">
        <f t="shared" si="6"/>
        <v>1040.4000000000001</v>
      </c>
      <c r="Q82" s="116">
        <f t="shared" si="6"/>
        <v>1061.2080000000001</v>
      </c>
      <c r="R82" s="116">
        <f t="shared" si="6"/>
        <v>1082.4321600000001</v>
      </c>
      <c r="S82" s="116">
        <f t="shared" si="6"/>
        <v>1104.0808032</v>
      </c>
    </row>
    <row r="83" spans="1:29" x14ac:dyDescent="0.2">
      <c r="A83" s="18" t="s">
        <v>166</v>
      </c>
      <c r="B83" s="114" t="s">
        <v>167</v>
      </c>
      <c r="C83" s="115">
        <v>277.43</v>
      </c>
      <c r="D83" s="115">
        <v>500</v>
      </c>
      <c r="E83" s="115">
        <v>500</v>
      </c>
      <c r="F83" s="115">
        <v>265.43</v>
      </c>
      <c r="G83" s="115">
        <v>500</v>
      </c>
      <c r="H83" s="115">
        <v>500</v>
      </c>
      <c r="I83" s="115">
        <v>500</v>
      </c>
      <c r="J83" s="115">
        <v>54</v>
      </c>
      <c r="K83" s="115">
        <v>500</v>
      </c>
      <c r="L83" s="115">
        <v>500</v>
      </c>
      <c r="M83" s="138">
        <v>500</v>
      </c>
      <c r="N83" s="157">
        <v>500</v>
      </c>
      <c r="O83" s="147">
        <f t="shared" si="6"/>
        <v>510</v>
      </c>
      <c r="P83" s="116">
        <f t="shared" si="6"/>
        <v>520.20000000000005</v>
      </c>
      <c r="Q83" s="116">
        <f t="shared" si="6"/>
        <v>530.60400000000004</v>
      </c>
      <c r="R83" s="116">
        <f t="shared" si="6"/>
        <v>541.21608000000003</v>
      </c>
      <c r="S83" s="116">
        <f t="shared" si="6"/>
        <v>552.0404016</v>
      </c>
    </row>
    <row r="84" spans="1:29" x14ac:dyDescent="0.2">
      <c r="A84" s="18" t="s">
        <v>168</v>
      </c>
      <c r="B84" s="114" t="s">
        <v>169</v>
      </c>
      <c r="C84" s="115">
        <v>0</v>
      </c>
      <c r="D84" s="115">
        <v>100</v>
      </c>
      <c r="E84" s="115">
        <v>100</v>
      </c>
      <c r="F84" s="115">
        <v>0</v>
      </c>
      <c r="G84" s="115">
        <v>100</v>
      </c>
      <c r="H84" s="115">
        <v>100</v>
      </c>
      <c r="I84" s="115">
        <v>100</v>
      </c>
      <c r="J84" s="115"/>
      <c r="K84" s="115">
        <v>100</v>
      </c>
      <c r="L84" s="115">
        <v>100</v>
      </c>
      <c r="M84" s="138">
        <v>9800</v>
      </c>
      <c r="N84" s="157">
        <v>100</v>
      </c>
      <c r="O84" s="147">
        <f t="shared" si="6"/>
        <v>102</v>
      </c>
      <c r="P84" s="116">
        <f t="shared" si="6"/>
        <v>104.04</v>
      </c>
      <c r="Q84" s="116">
        <f t="shared" si="6"/>
        <v>106.1208</v>
      </c>
      <c r="R84" s="116">
        <f t="shared" si="6"/>
        <v>108.243216</v>
      </c>
      <c r="S84" s="116">
        <f t="shared" si="6"/>
        <v>110.40808032000001</v>
      </c>
    </row>
    <row r="85" spans="1:29" x14ac:dyDescent="0.2">
      <c r="A85" s="20" t="s">
        <v>170</v>
      </c>
      <c r="B85" s="117" t="s">
        <v>171</v>
      </c>
      <c r="C85" s="115">
        <v>21371.61</v>
      </c>
      <c r="D85" s="115">
        <v>30000</v>
      </c>
      <c r="E85" s="115">
        <v>30000</v>
      </c>
      <c r="F85" s="115">
        <v>8841.2099999999991</v>
      </c>
      <c r="G85" s="115">
        <v>25000</v>
      </c>
      <c r="H85" s="115">
        <v>25000</v>
      </c>
      <c r="I85" s="115">
        <v>25000</v>
      </c>
      <c r="J85" s="115">
        <v>0</v>
      </c>
      <c r="K85" s="115">
        <v>30000</v>
      </c>
      <c r="L85" s="115">
        <v>30000</v>
      </c>
      <c r="M85" s="138">
        <v>30000</v>
      </c>
      <c r="N85" s="157">
        <v>30000</v>
      </c>
      <c r="O85" s="147">
        <f t="shared" si="6"/>
        <v>30600</v>
      </c>
      <c r="P85" s="116">
        <f t="shared" si="6"/>
        <v>31212</v>
      </c>
      <c r="Q85" s="116">
        <f t="shared" si="6"/>
        <v>31836.240000000002</v>
      </c>
      <c r="R85" s="116">
        <f t="shared" si="6"/>
        <v>32472.964800000002</v>
      </c>
      <c r="S85" s="116">
        <f t="shared" si="6"/>
        <v>33122.424096000002</v>
      </c>
      <c r="AA85" s="12"/>
      <c r="AB85" s="12"/>
      <c r="AC85" s="12"/>
    </row>
    <row r="86" spans="1:29" s="72" customFormat="1" x14ac:dyDescent="0.2">
      <c r="A86" s="122"/>
      <c r="B86" s="123"/>
      <c r="C86" s="124">
        <f t="shared" ref="C86:J86" si="7">SUM(C41:C85)</f>
        <v>721895.52</v>
      </c>
      <c r="D86" s="124">
        <f t="shared" si="7"/>
        <v>836986.8</v>
      </c>
      <c r="E86" s="124">
        <f t="shared" si="7"/>
        <v>841930.11</v>
      </c>
      <c r="F86" s="124">
        <f t="shared" si="7"/>
        <v>720031.54999999993</v>
      </c>
      <c r="G86" s="124">
        <f t="shared" si="7"/>
        <v>860652.97</v>
      </c>
      <c r="H86" s="124">
        <f t="shared" si="7"/>
        <v>915315.98</v>
      </c>
      <c r="I86" s="124">
        <f t="shared" si="7"/>
        <v>797815.98</v>
      </c>
      <c r="J86" s="124">
        <f t="shared" si="7"/>
        <v>747823.82999999984</v>
      </c>
      <c r="K86" s="124">
        <f>SUM(K41:K85)</f>
        <v>887129.21</v>
      </c>
      <c r="L86" s="124">
        <f>SUM(L41:L85)</f>
        <v>887129.21</v>
      </c>
      <c r="M86" s="140">
        <f>SUM(M41:M85)</f>
        <v>945477.46</v>
      </c>
      <c r="N86" s="160">
        <f>SUM(N41:N85)</f>
        <v>958894.37</v>
      </c>
      <c r="O86" s="148">
        <f t="shared" ref="O86:S86" si="8">SUM(O41:O85)</f>
        <v>978072.2574</v>
      </c>
      <c r="P86" s="125">
        <f t="shared" si="8"/>
        <v>997633.70254800003</v>
      </c>
      <c r="Q86" s="125">
        <f t="shared" si="8"/>
        <v>1017586.3765989601</v>
      </c>
      <c r="R86" s="125">
        <f t="shared" si="8"/>
        <v>1037938.1041309395</v>
      </c>
      <c r="S86" s="125">
        <f t="shared" si="8"/>
        <v>1058696.8662135578</v>
      </c>
      <c r="T86"/>
      <c r="U86"/>
      <c r="V86"/>
      <c r="W86"/>
      <c r="X86"/>
      <c r="Y86"/>
      <c r="Z86"/>
    </row>
    <row r="87" spans="1:29" x14ac:dyDescent="0.2">
      <c r="A87" s="18"/>
      <c r="B87" s="112" t="s">
        <v>172</v>
      </c>
      <c r="C87" s="126"/>
      <c r="D87" s="126"/>
      <c r="E87" s="126"/>
      <c r="F87" s="126"/>
      <c r="G87" s="126"/>
      <c r="H87" s="126"/>
      <c r="I87" s="126"/>
      <c r="J87" s="126"/>
      <c r="K87" s="126"/>
      <c r="L87" s="126"/>
      <c r="M87" s="141"/>
      <c r="N87" s="161"/>
      <c r="O87" s="147"/>
      <c r="P87" s="116"/>
      <c r="Q87" s="116"/>
      <c r="R87" s="116"/>
      <c r="S87" s="116"/>
    </row>
    <row r="88" spans="1:29" x14ac:dyDescent="0.2">
      <c r="A88" s="18" t="s">
        <v>173</v>
      </c>
      <c r="B88" s="117" t="s">
        <v>174</v>
      </c>
      <c r="C88" s="115">
        <v>1384.36</v>
      </c>
      <c r="D88" s="115">
        <v>0</v>
      </c>
      <c r="E88" s="115">
        <v>0</v>
      </c>
      <c r="F88" s="115">
        <v>0</v>
      </c>
      <c r="G88" s="115">
        <v>0</v>
      </c>
      <c r="H88" s="115">
        <v>0</v>
      </c>
      <c r="I88" s="115">
        <v>0</v>
      </c>
      <c r="J88" s="115">
        <v>0</v>
      </c>
      <c r="K88" s="115">
        <v>0</v>
      </c>
      <c r="L88" s="115">
        <v>0</v>
      </c>
      <c r="M88" s="138">
        <v>0</v>
      </c>
      <c r="N88" s="157">
        <v>0</v>
      </c>
      <c r="O88" s="147"/>
      <c r="P88" s="116"/>
      <c r="Q88" s="116"/>
      <c r="R88" s="116"/>
      <c r="S88" s="116"/>
    </row>
    <row r="89" spans="1:29" x14ac:dyDescent="0.2">
      <c r="A89" s="18" t="s">
        <v>175</v>
      </c>
      <c r="B89" s="114" t="s">
        <v>176</v>
      </c>
      <c r="C89" s="115">
        <v>2500</v>
      </c>
      <c r="D89" s="115">
        <v>2500</v>
      </c>
      <c r="E89" s="115">
        <v>2500</v>
      </c>
      <c r="F89" s="115">
        <v>2500</v>
      </c>
      <c r="G89" s="115">
        <v>2500</v>
      </c>
      <c r="H89" s="115">
        <v>2500</v>
      </c>
      <c r="I89" s="115">
        <v>2500</v>
      </c>
      <c r="J89" s="115">
        <v>2500</v>
      </c>
      <c r="K89" s="115">
        <v>2500</v>
      </c>
      <c r="L89" s="115">
        <v>2500</v>
      </c>
      <c r="M89" s="138">
        <v>2500</v>
      </c>
      <c r="N89" s="157">
        <v>2500</v>
      </c>
      <c r="O89" s="147">
        <f t="shared" si="6"/>
        <v>2550</v>
      </c>
      <c r="P89" s="116">
        <f t="shared" si="6"/>
        <v>2601</v>
      </c>
      <c r="Q89" s="116">
        <f t="shared" si="6"/>
        <v>2653.02</v>
      </c>
      <c r="R89" s="116">
        <f t="shared" si="6"/>
        <v>2706.0803999999998</v>
      </c>
      <c r="S89" s="116">
        <f t="shared" si="6"/>
        <v>2760.2020079999998</v>
      </c>
    </row>
    <row r="90" spans="1:29" x14ac:dyDescent="0.2">
      <c r="A90" s="18" t="s">
        <v>177</v>
      </c>
      <c r="B90" s="114" t="s">
        <v>178</v>
      </c>
      <c r="C90" s="115"/>
      <c r="D90" s="115">
        <v>0</v>
      </c>
      <c r="E90" s="115">
        <v>72500</v>
      </c>
      <c r="F90" s="115">
        <v>27721.58</v>
      </c>
      <c r="G90" s="115">
        <v>0</v>
      </c>
      <c r="H90" s="115">
        <v>46974.69</v>
      </c>
      <c r="I90" s="115">
        <v>46974.69</v>
      </c>
      <c r="J90" s="115">
        <v>46974.69</v>
      </c>
      <c r="K90" s="115">
        <v>0</v>
      </c>
      <c r="L90" s="115">
        <v>0</v>
      </c>
      <c r="M90" s="138">
        <v>0</v>
      </c>
      <c r="N90" s="157">
        <v>0</v>
      </c>
      <c r="O90" s="147">
        <f t="shared" si="6"/>
        <v>0</v>
      </c>
      <c r="P90" s="116">
        <f t="shared" si="6"/>
        <v>0</v>
      </c>
      <c r="Q90" s="116">
        <f t="shared" si="6"/>
        <v>0</v>
      </c>
      <c r="R90" s="116">
        <f t="shared" si="6"/>
        <v>0</v>
      </c>
      <c r="S90" s="116">
        <f t="shared" si="6"/>
        <v>0</v>
      </c>
    </row>
    <row r="91" spans="1:29" x14ac:dyDescent="0.2">
      <c r="A91" s="18" t="s">
        <v>179</v>
      </c>
      <c r="B91" s="114" t="s">
        <v>180</v>
      </c>
      <c r="C91" s="115">
        <v>4500</v>
      </c>
      <c r="D91" s="115">
        <v>4500</v>
      </c>
      <c r="E91" s="115">
        <v>4500</v>
      </c>
      <c r="F91" s="115">
        <v>4468.8</v>
      </c>
      <c r="G91" s="115">
        <v>4500</v>
      </c>
      <c r="H91" s="115">
        <v>4500</v>
      </c>
      <c r="I91" s="115">
        <v>4500</v>
      </c>
      <c r="J91" s="115">
        <v>4003.3</v>
      </c>
      <c r="K91" s="115">
        <v>4500</v>
      </c>
      <c r="L91" s="115">
        <v>4500</v>
      </c>
      <c r="M91" s="138">
        <v>4500</v>
      </c>
      <c r="N91" s="157">
        <v>4500</v>
      </c>
      <c r="O91" s="147">
        <f t="shared" si="6"/>
        <v>4590</v>
      </c>
      <c r="P91" s="116">
        <f t="shared" si="6"/>
        <v>4681.8</v>
      </c>
      <c r="Q91" s="116">
        <f t="shared" si="6"/>
        <v>4775.4360000000006</v>
      </c>
      <c r="R91" s="116">
        <f t="shared" si="6"/>
        <v>4870.9447200000004</v>
      </c>
      <c r="S91" s="116">
        <f t="shared" si="6"/>
        <v>4968.3636144000002</v>
      </c>
    </row>
    <row r="92" spans="1:29" x14ac:dyDescent="0.2">
      <c r="A92" s="18" t="s">
        <v>181</v>
      </c>
      <c r="B92" s="114" t="s">
        <v>182</v>
      </c>
      <c r="C92" s="115">
        <v>16535.55</v>
      </c>
      <c r="D92" s="115">
        <v>20056.98</v>
      </c>
      <c r="E92" s="115">
        <v>20056.98</v>
      </c>
      <c r="F92" s="115">
        <v>20056.98</v>
      </c>
      <c r="G92" s="115">
        <v>22805.59</v>
      </c>
      <c r="H92" s="115">
        <v>22805.59</v>
      </c>
      <c r="I92" s="115">
        <v>22805.59</v>
      </c>
      <c r="J92" s="115">
        <v>22805.59</v>
      </c>
      <c r="K92" s="115">
        <v>24391.63</v>
      </c>
      <c r="L92" s="115">
        <v>24391.63</v>
      </c>
      <c r="M92" s="138">
        <v>24391.63</v>
      </c>
      <c r="N92" s="157">
        <v>24734.3</v>
      </c>
      <c r="O92" s="147">
        <f t="shared" si="6"/>
        <v>25228.986000000001</v>
      </c>
      <c r="P92" s="116">
        <f t="shared" si="6"/>
        <v>25733.565720000002</v>
      </c>
      <c r="Q92" s="116">
        <f t="shared" si="6"/>
        <v>26248.237034400005</v>
      </c>
      <c r="R92" s="116">
        <f t="shared" si="6"/>
        <v>26773.201775088004</v>
      </c>
      <c r="S92" s="116">
        <f t="shared" si="6"/>
        <v>27308.665810589766</v>
      </c>
    </row>
    <row r="93" spans="1:29" x14ac:dyDescent="0.2">
      <c r="A93" s="18" t="s">
        <v>183</v>
      </c>
      <c r="B93" s="114" t="s">
        <v>184</v>
      </c>
      <c r="C93" s="115">
        <v>9196.1299999999992</v>
      </c>
      <c r="D93" s="115">
        <v>10767.06</v>
      </c>
      <c r="E93" s="115">
        <v>10767.06</v>
      </c>
      <c r="F93" s="115">
        <v>10767.06</v>
      </c>
      <c r="G93" s="115">
        <v>10600.91</v>
      </c>
      <c r="H93" s="115">
        <v>10600.91</v>
      </c>
      <c r="I93" s="115">
        <v>10600.91</v>
      </c>
      <c r="J93" s="115">
        <v>10600.91</v>
      </c>
      <c r="K93" s="115">
        <v>10789.49</v>
      </c>
      <c r="L93" s="115">
        <v>10789.49</v>
      </c>
      <c r="M93" s="138">
        <v>10789.49</v>
      </c>
      <c r="N93" s="157">
        <v>10930.94</v>
      </c>
      <c r="O93" s="147">
        <f t="shared" si="6"/>
        <v>11149.558800000001</v>
      </c>
      <c r="P93" s="116">
        <f t="shared" si="6"/>
        <v>11372.549976</v>
      </c>
      <c r="Q93" s="116">
        <f t="shared" si="6"/>
        <v>11600.000975520001</v>
      </c>
      <c r="R93" s="116">
        <f t="shared" si="6"/>
        <v>11832.000995030401</v>
      </c>
      <c r="S93" s="116">
        <f t="shared" si="6"/>
        <v>12068.641014931009</v>
      </c>
    </row>
    <row r="94" spans="1:29" ht="25.5" x14ac:dyDescent="0.2">
      <c r="A94" s="20" t="s">
        <v>185</v>
      </c>
      <c r="B94" s="114" t="s">
        <v>186</v>
      </c>
      <c r="C94" s="115">
        <v>10983.46</v>
      </c>
      <c r="D94" s="115">
        <v>10500</v>
      </c>
      <c r="E94" s="115">
        <v>10500</v>
      </c>
      <c r="F94" s="115">
        <v>10020</v>
      </c>
      <c r="G94" s="115">
        <v>10500</v>
      </c>
      <c r="H94" s="115">
        <v>10832</v>
      </c>
      <c r="I94" s="115">
        <v>10832</v>
      </c>
      <c r="J94" s="115">
        <v>10832</v>
      </c>
      <c r="K94" s="115">
        <v>13000</v>
      </c>
      <c r="L94" s="115">
        <v>13000</v>
      </c>
      <c r="M94" s="138">
        <v>13000</v>
      </c>
      <c r="N94" s="157">
        <v>13000</v>
      </c>
      <c r="O94" s="147">
        <f t="shared" si="6"/>
        <v>13260</v>
      </c>
      <c r="P94" s="116">
        <f t="shared" si="6"/>
        <v>13525.2</v>
      </c>
      <c r="Q94" s="116">
        <f t="shared" si="6"/>
        <v>13795.704000000002</v>
      </c>
      <c r="R94" s="116">
        <f t="shared" si="6"/>
        <v>14071.618080000002</v>
      </c>
      <c r="S94" s="116">
        <f t="shared" si="6"/>
        <v>14353.050441600002</v>
      </c>
    </row>
    <row r="95" spans="1:29" x14ac:dyDescent="0.2">
      <c r="A95" s="20" t="s">
        <v>187</v>
      </c>
      <c r="B95" s="114" t="s">
        <v>188</v>
      </c>
      <c r="C95" s="115">
        <v>8653.35</v>
      </c>
      <c r="D95" s="115">
        <v>10296.030000000001</v>
      </c>
      <c r="E95" s="115">
        <v>10296.030000000001</v>
      </c>
      <c r="F95" s="115">
        <v>10296.030000000001</v>
      </c>
      <c r="G95" s="115">
        <v>10586</v>
      </c>
      <c r="H95" s="115">
        <v>10586</v>
      </c>
      <c r="I95" s="115">
        <v>10586</v>
      </c>
      <c r="J95" s="115">
        <v>10586</v>
      </c>
      <c r="K95" s="115">
        <v>10884.4</v>
      </c>
      <c r="L95" s="115">
        <v>10884.4</v>
      </c>
      <c r="M95" s="138">
        <v>10884.4</v>
      </c>
      <c r="N95" s="157">
        <v>11317.99</v>
      </c>
      <c r="O95" s="147">
        <f t="shared" si="6"/>
        <v>11544.3498</v>
      </c>
      <c r="P95" s="116">
        <f t="shared" si="6"/>
        <v>11775.236796000001</v>
      </c>
      <c r="Q95" s="116">
        <f t="shared" si="6"/>
        <v>12010.741531920001</v>
      </c>
      <c r="R95" s="116">
        <f t="shared" si="6"/>
        <v>12250.956362558401</v>
      </c>
      <c r="S95" s="116">
        <f t="shared" si="6"/>
        <v>12495.975489809569</v>
      </c>
    </row>
    <row r="96" spans="1:29" x14ac:dyDescent="0.2">
      <c r="A96" s="20" t="s">
        <v>189</v>
      </c>
      <c r="B96" s="114" t="s">
        <v>190</v>
      </c>
      <c r="C96" s="115">
        <v>6890.91</v>
      </c>
      <c r="D96" s="115">
        <v>6530.71</v>
      </c>
      <c r="E96" s="115">
        <v>6530.71</v>
      </c>
      <c r="F96" s="115">
        <v>6530.71</v>
      </c>
      <c r="G96" s="115">
        <v>6157.72</v>
      </c>
      <c r="H96" s="115">
        <v>6157.72</v>
      </c>
      <c r="I96" s="115">
        <v>6157.72</v>
      </c>
      <c r="J96" s="115">
        <v>6157.72</v>
      </c>
      <c r="K96" s="115">
        <v>6768.17</v>
      </c>
      <c r="L96" s="115">
        <v>6768.17</v>
      </c>
      <c r="M96" s="138">
        <v>6768.17</v>
      </c>
      <c r="N96" s="157">
        <v>7054.77</v>
      </c>
      <c r="O96" s="147">
        <f t="shared" si="6"/>
        <v>7195.8654000000006</v>
      </c>
      <c r="P96" s="116">
        <f t="shared" si="6"/>
        <v>7339.7827080000006</v>
      </c>
      <c r="Q96" s="116">
        <f t="shared" si="6"/>
        <v>7486.5783621600012</v>
      </c>
      <c r="R96" s="116">
        <f t="shared" si="6"/>
        <v>7636.3099294032017</v>
      </c>
      <c r="S96" s="116">
        <f t="shared" si="6"/>
        <v>7789.0361279912659</v>
      </c>
    </row>
    <row r="97" spans="1:29" x14ac:dyDescent="0.2">
      <c r="A97" s="20" t="s">
        <v>191</v>
      </c>
      <c r="B97" s="117" t="s">
        <v>192</v>
      </c>
      <c r="C97" s="115">
        <v>2500</v>
      </c>
      <c r="D97" s="115">
        <v>4639.76</v>
      </c>
      <c r="E97" s="115">
        <v>4639.76</v>
      </c>
      <c r="F97" s="115">
        <v>4639.76</v>
      </c>
      <c r="G97" s="115">
        <v>4916.45</v>
      </c>
      <c r="H97" s="115">
        <v>4916.45</v>
      </c>
      <c r="I97" s="115">
        <v>4916.45</v>
      </c>
      <c r="J97" s="115">
        <v>4916.45</v>
      </c>
      <c r="K97" s="115">
        <v>5358.09</v>
      </c>
      <c r="L97" s="115">
        <v>5358.09</v>
      </c>
      <c r="M97" s="138">
        <v>5358.09</v>
      </c>
      <c r="N97" s="157">
        <v>5451.85</v>
      </c>
      <c r="O97" s="147">
        <f t="shared" si="6"/>
        <v>5560.8870000000006</v>
      </c>
      <c r="P97" s="116">
        <f t="shared" si="6"/>
        <v>5672.1047400000007</v>
      </c>
      <c r="Q97" s="116">
        <f t="shared" si="6"/>
        <v>5785.5468348000004</v>
      </c>
      <c r="R97" s="116">
        <f t="shared" si="6"/>
        <v>5901.2577714960007</v>
      </c>
      <c r="S97" s="116">
        <f t="shared" si="6"/>
        <v>6019.2829269259209</v>
      </c>
    </row>
    <row r="98" spans="1:29" x14ac:dyDescent="0.2">
      <c r="A98" s="20"/>
      <c r="B98" s="114"/>
      <c r="C98" s="124">
        <f t="shared" ref="C98:J98" si="9">SUM(C88:C97)</f>
        <v>63143.759999999995</v>
      </c>
      <c r="D98" s="124">
        <f t="shared" si="9"/>
        <v>69790.539999999994</v>
      </c>
      <c r="E98" s="124">
        <f t="shared" si="9"/>
        <v>142290.54</v>
      </c>
      <c r="F98" s="124">
        <f t="shared" si="9"/>
        <v>97000.92</v>
      </c>
      <c r="G98" s="124">
        <f t="shared" si="9"/>
        <v>72566.67</v>
      </c>
      <c r="H98" s="124">
        <f t="shared" si="9"/>
        <v>119873.36</v>
      </c>
      <c r="I98" s="124">
        <f>SUM(I88:I97)</f>
        <v>119873.36</v>
      </c>
      <c r="J98" s="124">
        <f t="shared" si="9"/>
        <v>119376.66</v>
      </c>
      <c r="K98" s="124">
        <f>SUM(K88:K97)</f>
        <v>78191.78</v>
      </c>
      <c r="L98" s="124">
        <f t="shared" ref="L98" si="10">SUM(L88:L97)</f>
        <v>78191.78</v>
      </c>
      <c r="M98" s="140">
        <f t="shared" ref="M98:S98" si="11">SUM(M88:M97)</f>
        <v>78191.78</v>
      </c>
      <c r="N98" s="162">
        <f t="shared" si="11"/>
        <v>79489.850000000006</v>
      </c>
      <c r="O98" s="150">
        <f t="shared" si="11"/>
        <v>81079.646999999997</v>
      </c>
      <c r="P98" s="124">
        <f t="shared" si="11"/>
        <v>82701.239939999999</v>
      </c>
      <c r="Q98" s="124">
        <f t="shared" si="11"/>
        <v>84355.264738800004</v>
      </c>
      <c r="R98" s="124">
        <f t="shared" si="11"/>
        <v>86042.370033576008</v>
      </c>
      <c r="S98" s="124">
        <f t="shared" si="11"/>
        <v>87763.217434247534</v>
      </c>
      <c r="T98" s="12"/>
      <c r="U98" s="12"/>
      <c r="V98" s="12"/>
      <c r="W98" s="12"/>
      <c r="X98" s="12"/>
      <c r="Y98" s="12"/>
      <c r="Z98" s="12"/>
      <c r="AA98" s="12"/>
      <c r="AB98" s="12"/>
      <c r="AC98" s="12"/>
    </row>
    <row r="99" spans="1:29" x14ac:dyDescent="0.2">
      <c r="A99" s="20"/>
      <c r="B99" s="112" t="s">
        <v>193</v>
      </c>
      <c r="C99" s="115"/>
      <c r="D99" s="115"/>
      <c r="E99" s="115"/>
      <c r="F99" s="115"/>
      <c r="G99" s="115"/>
      <c r="H99" s="115"/>
      <c r="I99" s="115"/>
      <c r="J99" s="115"/>
      <c r="K99" s="115"/>
      <c r="L99" s="115"/>
      <c r="M99" s="138"/>
      <c r="N99" s="157"/>
      <c r="O99" s="151"/>
      <c r="P99" s="20"/>
      <c r="Q99" s="20"/>
      <c r="R99" s="20"/>
      <c r="S99" s="20"/>
      <c r="T99" s="12"/>
      <c r="U99" s="12"/>
      <c r="V99" s="12"/>
      <c r="W99" s="12"/>
      <c r="X99" s="12"/>
      <c r="Y99" s="12"/>
      <c r="Z99" s="12"/>
      <c r="AA99" s="12"/>
      <c r="AB99" s="12"/>
      <c r="AC99" s="12"/>
    </row>
    <row r="100" spans="1:29" ht="25.5" x14ac:dyDescent="0.2">
      <c r="A100" s="18" t="s">
        <v>194</v>
      </c>
      <c r="B100" s="114" t="s">
        <v>195</v>
      </c>
      <c r="C100" s="115">
        <v>1567.67</v>
      </c>
      <c r="D100" s="115">
        <v>697.56</v>
      </c>
      <c r="E100" s="115">
        <v>697.56</v>
      </c>
      <c r="F100" s="115">
        <v>697.56</v>
      </c>
      <c r="G100" s="115">
        <v>26904.240000000002</v>
      </c>
      <c r="H100" s="115">
        <v>37.24</v>
      </c>
      <c r="I100" s="115">
        <v>37.24</v>
      </c>
      <c r="J100" s="115">
        <v>37.24</v>
      </c>
      <c r="K100" s="115">
        <v>70292</v>
      </c>
      <c r="L100" s="115">
        <v>149660.37</v>
      </c>
      <c r="M100" s="138">
        <v>149660.37</v>
      </c>
      <c r="N100" s="157">
        <v>167041.26999999999</v>
      </c>
      <c r="O100" s="152">
        <v>161272.93</v>
      </c>
      <c r="P100" s="116">
        <v>155504.60999999999</v>
      </c>
      <c r="Q100" s="20">
        <v>149736.26999999999</v>
      </c>
      <c r="R100" s="20">
        <v>143967.95000000001</v>
      </c>
      <c r="S100" s="20">
        <v>138199.60999999999</v>
      </c>
      <c r="T100" s="12"/>
      <c r="U100" s="12"/>
      <c r="V100" s="12"/>
      <c r="W100" s="12"/>
      <c r="X100" s="12"/>
      <c r="Y100" s="12"/>
      <c r="Z100" s="12"/>
      <c r="AA100" s="12"/>
      <c r="AB100" s="12"/>
      <c r="AC100" s="12"/>
    </row>
    <row r="101" spans="1:29" x14ac:dyDescent="0.2">
      <c r="A101" s="18" t="s">
        <v>196</v>
      </c>
      <c r="B101" s="114" t="s">
        <v>197</v>
      </c>
      <c r="C101" s="115">
        <v>264.74</v>
      </c>
      <c r="D101" s="115">
        <v>200</v>
      </c>
      <c r="E101" s="115">
        <v>200</v>
      </c>
      <c r="F101" s="115">
        <v>200</v>
      </c>
      <c r="G101" s="115">
        <v>200</v>
      </c>
      <c r="H101" s="115">
        <v>400</v>
      </c>
      <c r="I101" s="115">
        <v>360.66</v>
      </c>
      <c r="J101" s="115">
        <v>360.66</v>
      </c>
      <c r="K101" s="115">
        <v>400</v>
      </c>
      <c r="L101" s="115">
        <v>400</v>
      </c>
      <c r="M101" s="138">
        <v>400</v>
      </c>
      <c r="N101" s="157">
        <v>0</v>
      </c>
      <c r="O101" s="151"/>
      <c r="P101" s="20"/>
      <c r="Q101" s="20"/>
      <c r="R101" s="20"/>
      <c r="S101" s="20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</row>
    <row r="102" spans="1:29" ht="25.5" x14ac:dyDescent="0.2">
      <c r="A102" s="18" t="s">
        <v>198</v>
      </c>
      <c r="B102" s="114" t="s">
        <v>199</v>
      </c>
      <c r="C102" s="115">
        <v>54256.59</v>
      </c>
      <c r="D102" s="115">
        <v>55126.7</v>
      </c>
      <c r="E102" s="115">
        <v>55126.7</v>
      </c>
      <c r="F102" s="115">
        <v>55126.7</v>
      </c>
      <c r="G102" s="115">
        <v>13919.28</v>
      </c>
      <c r="H102" s="115">
        <v>13919.28</v>
      </c>
      <c r="I102" s="115">
        <v>13919.28</v>
      </c>
      <c r="J102" s="115">
        <v>13919.28</v>
      </c>
      <c r="K102" s="115">
        <v>0</v>
      </c>
      <c r="L102" s="115">
        <v>97222.16</v>
      </c>
      <c r="M102" s="138">
        <v>97222.16</v>
      </c>
      <c r="N102" s="157">
        <v>166666.56</v>
      </c>
      <c r="O102" s="152">
        <v>166666.56</v>
      </c>
      <c r="P102" s="115">
        <v>166666.56</v>
      </c>
      <c r="Q102" s="115">
        <v>166666.56</v>
      </c>
      <c r="R102" s="115">
        <v>166666.56</v>
      </c>
      <c r="S102" s="115">
        <v>166666.56</v>
      </c>
      <c r="T102" s="12"/>
      <c r="U102" s="12"/>
      <c r="V102" s="12"/>
      <c r="W102" s="12"/>
      <c r="X102" s="12"/>
      <c r="Y102" s="12"/>
      <c r="Z102" s="12"/>
      <c r="AA102" s="12"/>
      <c r="AB102" s="12"/>
      <c r="AC102" s="12"/>
    </row>
    <row r="103" spans="1:29" ht="25.5" x14ac:dyDescent="0.2">
      <c r="A103" s="18" t="s">
        <v>201</v>
      </c>
      <c r="B103" s="117" t="s">
        <v>202</v>
      </c>
      <c r="C103" s="115">
        <v>681.54</v>
      </c>
      <c r="D103" s="115">
        <v>681.54</v>
      </c>
      <c r="E103" s="115">
        <v>681.54</v>
      </c>
      <c r="F103" s="115">
        <v>681.54</v>
      </c>
      <c r="G103" s="115">
        <v>681.54</v>
      </c>
      <c r="H103" s="115">
        <v>681.54</v>
      </c>
      <c r="I103" s="115">
        <v>681.54</v>
      </c>
      <c r="J103" s="115">
        <v>681.54</v>
      </c>
      <c r="K103" s="115">
        <v>681.54</v>
      </c>
      <c r="L103" s="115">
        <v>681.54</v>
      </c>
      <c r="M103" s="138">
        <v>681.54</v>
      </c>
      <c r="N103" s="157">
        <v>0</v>
      </c>
      <c r="O103" s="151" t="s">
        <v>200</v>
      </c>
      <c r="P103" s="20"/>
      <c r="Q103" s="20"/>
      <c r="R103" s="20"/>
      <c r="S103" s="20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</row>
    <row r="104" spans="1:29" x14ac:dyDescent="0.2">
      <c r="A104" s="20" t="s">
        <v>203</v>
      </c>
      <c r="B104" s="117" t="s">
        <v>204</v>
      </c>
      <c r="C104" s="115">
        <v>986.97</v>
      </c>
      <c r="D104" s="115">
        <v>1500</v>
      </c>
      <c r="E104" s="115">
        <v>0</v>
      </c>
      <c r="F104" s="115">
        <v>0</v>
      </c>
      <c r="G104" s="115">
        <v>0</v>
      </c>
      <c r="H104" s="115">
        <v>0</v>
      </c>
      <c r="I104" s="115">
        <v>0</v>
      </c>
      <c r="J104" s="115">
        <v>0</v>
      </c>
      <c r="K104" s="115">
        <v>0</v>
      </c>
      <c r="L104" s="115">
        <v>0</v>
      </c>
      <c r="M104" s="138">
        <v>0</v>
      </c>
      <c r="N104" s="157">
        <v>0</v>
      </c>
      <c r="O104" s="151"/>
      <c r="P104" s="20"/>
      <c r="Q104" s="20"/>
      <c r="R104" s="20"/>
      <c r="S104" s="20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</row>
    <row r="105" spans="1:29" x14ac:dyDescent="0.2">
      <c r="A105" s="20" t="s">
        <v>205</v>
      </c>
      <c r="B105" s="117" t="s">
        <v>206</v>
      </c>
      <c r="C105" s="115">
        <v>55.95</v>
      </c>
      <c r="D105" s="115">
        <v>0</v>
      </c>
      <c r="E105" s="115">
        <v>0</v>
      </c>
      <c r="F105" s="115">
        <v>0</v>
      </c>
      <c r="G105" s="115">
        <v>0</v>
      </c>
      <c r="H105" s="115">
        <v>0</v>
      </c>
      <c r="I105" s="115">
        <v>171.57</v>
      </c>
      <c r="J105" s="115">
        <v>171.57</v>
      </c>
      <c r="K105" s="115">
        <v>0</v>
      </c>
      <c r="L105" s="115">
        <v>0</v>
      </c>
      <c r="M105" s="138">
        <v>0</v>
      </c>
      <c r="N105" s="157">
        <v>0</v>
      </c>
      <c r="O105" s="151"/>
      <c r="P105" s="20"/>
      <c r="Q105" s="20"/>
      <c r="R105" s="20"/>
      <c r="S105" s="20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</row>
    <row r="106" spans="1:29" x14ac:dyDescent="0.2">
      <c r="A106" s="18" t="s">
        <v>215</v>
      </c>
      <c r="B106" s="114" t="s">
        <v>216</v>
      </c>
      <c r="C106" s="115"/>
      <c r="D106" s="115"/>
      <c r="E106" s="115"/>
      <c r="F106" s="115"/>
      <c r="G106" s="115"/>
      <c r="H106" s="115"/>
      <c r="I106" s="115"/>
      <c r="J106" s="115"/>
      <c r="K106" s="115"/>
      <c r="L106" s="115">
        <v>7410</v>
      </c>
      <c r="M106" s="138">
        <v>5798.04</v>
      </c>
      <c r="N106" s="157">
        <v>16972.61</v>
      </c>
      <c r="O106" s="152">
        <v>16092.78</v>
      </c>
      <c r="P106" s="115">
        <v>15213.01</v>
      </c>
      <c r="Q106" s="115">
        <v>14333.22</v>
      </c>
      <c r="R106" s="115">
        <v>13453.41</v>
      </c>
      <c r="S106" s="115">
        <v>12573.66</v>
      </c>
      <c r="T106" s="12"/>
      <c r="U106" s="12"/>
      <c r="V106" s="12"/>
      <c r="W106" s="12"/>
      <c r="X106" s="12"/>
      <c r="Y106" s="12"/>
      <c r="Z106" s="12"/>
      <c r="AA106" s="12"/>
      <c r="AB106" s="12"/>
      <c r="AC106" s="12"/>
    </row>
    <row r="107" spans="1:29" x14ac:dyDescent="0.2">
      <c r="A107" s="18" t="s">
        <v>217</v>
      </c>
      <c r="B107" s="114" t="s">
        <v>218</v>
      </c>
      <c r="C107" s="115"/>
      <c r="D107" s="115"/>
      <c r="E107" s="115"/>
      <c r="F107" s="115"/>
      <c r="G107" s="115"/>
      <c r="H107" s="115"/>
      <c r="I107" s="115"/>
      <c r="J107" s="115"/>
      <c r="K107" s="115"/>
      <c r="L107" s="115">
        <v>10631</v>
      </c>
      <c r="M107" s="138">
        <v>8318.39</v>
      </c>
      <c r="N107" s="157">
        <v>24350.37</v>
      </c>
      <c r="O107" s="152">
        <v>23088.14</v>
      </c>
      <c r="P107" s="115">
        <v>21825.919999999998</v>
      </c>
      <c r="Q107" s="115">
        <v>20563.7</v>
      </c>
      <c r="R107" s="115">
        <v>19301.48</v>
      </c>
      <c r="S107" s="115">
        <v>18039.25</v>
      </c>
      <c r="T107" s="12"/>
      <c r="U107" s="12"/>
      <c r="V107" s="12"/>
      <c r="W107" s="12"/>
      <c r="X107" s="12"/>
      <c r="Y107" s="12"/>
      <c r="Z107" s="12"/>
      <c r="AA107" s="12"/>
      <c r="AB107" s="12"/>
      <c r="AC107" s="12"/>
    </row>
    <row r="108" spans="1:29" x14ac:dyDescent="0.2">
      <c r="A108" s="18" t="s">
        <v>219</v>
      </c>
      <c r="B108" s="117" t="s">
        <v>220</v>
      </c>
      <c r="C108" s="115"/>
      <c r="D108" s="115"/>
      <c r="E108" s="115"/>
      <c r="F108" s="115"/>
      <c r="G108" s="115"/>
      <c r="H108" s="115"/>
      <c r="I108" s="115"/>
      <c r="J108" s="115"/>
      <c r="K108" s="115"/>
      <c r="L108" s="115">
        <v>11531</v>
      </c>
      <c r="M108" s="138">
        <v>6918.75</v>
      </c>
      <c r="N108" s="157">
        <v>27675</v>
      </c>
      <c r="O108" s="152">
        <v>27675</v>
      </c>
      <c r="P108" s="115">
        <v>27675</v>
      </c>
      <c r="Q108" s="115">
        <v>27675</v>
      </c>
      <c r="R108" s="115">
        <v>27675</v>
      </c>
      <c r="S108" s="115">
        <v>27675</v>
      </c>
      <c r="T108" s="12"/>
      <c r="U108" s="12"/>
      <c r="V108" s="12"/>
      <c r="W108" s="12"/>
      <c r="X108" s="12"/>
      <c r="Y108" s="12"/>
      <c r="Z108" s="12"/>
      <c r="AA108" s="12"/>
      <c r="AB108" s="12"/>
      <c r="AC108" s="12"/>
    </row>
    <row r="109" spans="1:29" x14ac:dyDescent="0.2">
      <c r="A109" s="18" t="s">
        <v>221</v>
      </c>
      <c r="B109" s="117" t="s">
        <v>222</v>
      </c>
      <c r="C109" s="115"/>
      <c r="D109" s="115"/>
      <c r="E109" s="115"/>
      <c r="F109" s="115"/>
      <c r="G109" s="115"/>
      <c r="H109" s="115"/>
      <c r="I109" s="115"/>
      <c r="J109" s="115"/>
      <c r="K109" s="115"/>
      <c r="L109" s="115">
        <v>16544</v>
      </c>
      <c r="M109" s="138">
        <v>9926.25</v>
      </c>
      <c r="N109" s="157">
        <v>39705</v>
      </c>
      <c r="O109" s="152">
        <v>39705</v>
      </c>
      <c r="P109" s="115">
        <v>39705</v>
      </c>
      <c r="Q109" s="115">
        <v>39705</v>
      </c>
      <c r="R109" s="115">
        <v>39705</v>
      </c>
      <c r="S109" s="115">
        <v>39705</v>
      </c>
      <c r="T109" s="12"/>
      <c r="U109" s="12"/>
      <c r="V109" s="12"/>
      <c r="W109" s="12"/>
      <c r="X109" s="12"/>
      <c r="Y109" s="12"/>
      <c r="Z109" s="12"/>
      <c r="AA109" s="12"/>
      <c r="AB109" s="12"/>
      <c r="AC109" s="12"/>
    </row>
    <row r="110" spans="1:29" s="72" customFormat="1" x14ac:dyDescent="0.2">
      <c r="A110" s="122"/>
      <c r="B110" s="123"/>
      <c r="C110" s="124">
        <f t="shared" ref="C110:F110" si="12">SUM(C100:C105)</f>
        <v>57813.46</v>
      </c>
      <c r="D110" s="124">
        <f t="shared" si="12"/>
        <v>58205.799999999996</v>
      </c>
      <c r="E110" s="124">
        <f t="shared" si="12"/>
        <v>56705.799999999996</v>
      </c>
      <c r="F110" s="124">
        <f t="shared" si="12"/>
        <v>56705.799999999996</v>
      </c>
      <c r="G110" s="124">
        <f>SUM(G100:G109)</f>
        <v>41705.060000000005</v>
      </c>
      <c r="H110" s="124">
        <f t="shared" ref="H110:S110" si="13">SUM(H100:H109)</f>
        <v>15038.060000000001</v>
      </c>
      <c r="I110" s="124">
        <f t="shared" si="13"/>
        <v>15170.29</v>
      </c>
      <c r="J110" s="124">
        <f t="shared" si="13"/>
        <v>15170.29</v>
      </c>
      <c r="K110" s="124">
        <f t="shared" si="13"/>
        <v>71373.539999999994</v>
      </c>
      <c r="L110" s="124">
        <f t="shared" si="13"/>
        <v>294080.07</v>
      </c>
      <c r="M110" s="140">
        <f t="shared" si="13"/>
        <v>278925.5</v>
      </c>
      <c r="N110" s="162">
        <f t="shared" si="13"/>
        <v>442410.80999999994</v>
      </c>
      <c r="O110" s="150">
        <f t="shared" si="13"/>
        <v>434500.41000000003</v>
      </c>
      <c r="P110" s="124">
        <f t="shared" si="13"/>
        <v>426590.1</v>
      </c>
      <c r="Q110" s="124">
        <f t="shared" si="13"/>
        <v>418679.74999999994</v>
      </c>
      <c r="R110" s="124">
        <f t="shared" si="13"/>
        <v>410769.39999999997</v>
      </c>
      <c r="S110" s="124">
        <f t="shared" si="13"/>
        <v>402859.07999999996</v>
      </c>
      <c r="T110" s="73"/>
      <c r="U110" s="73"/>
      <c r="V110" s="73"/>
      <c r="W110" s="73"/>
      <c r="X110" s="73"/>
      <c r="Y110" s="73"/>
      <c r="Z110" s="73"/>
      <c r="AA110" s="73"/>
      <c r="AB110" s="73"/>
      <c r="AC110" s="73"/>
    </row>
    <row r="111" spans="1:29" s="72" customFormat="1" x14ac:dyDescent="0.2">
      <c r="A111" s="122"/>
      <c r="B111" s="123"/>
      <c r="C111" s="124"/>
      <c r="D111" s="124"/>
      <c r="E111" s="124"/>
      <c r="F111" s="124"/>
      <c r="G111" s="124"/>
      <c r="H111" s="124"/>
      <c r="I111" s="124"/>
      <c r="J111" s="124"/>
      <c r="K111" s="124"/>
      <c r="L111" s="124"/>
      <c r="M111" s="140"/>
      <c r="N111" s="162"/>
      <c r="O111" s="153"/>
      <c r="P111" s="128"/>
      <c r="Q111" s="128"/>
      <c r="R111" s="128"/>
      <c r="S111" s="128"/>
      <c r="T111" s="73"/>
      <c r="U111" s="73"/>
      <c r="V111" s="73"/>
      <c r="W111" s="73"/>
      <c r="X111" s="73"/>
      <c r="Y111" s="73"/>
      <c r="Z111" s="73"/>
      <c r="AA111" s="73"/>
      <c r="AB111" s="73"/>
      <c r="AC111" s="73"/>
    </row>
    <row r="112" spans="1:29" s="72" customFormat="1" x14ac:dyDescent="0.2">
      <c r="A112" s="129" t="s">
        <v>207</v>
      </c>
      <c r="B112" s="130" t="s">
        <v>208</v>
      </c>
      <c r="C112" s="124"/>
      <c r="D112" s="124"/>
      <c r="E112" s="124"/>
      <c r="F112" s="124"/>
      <c r="G112" s="124"/>
      <c r="H112" s="131">
        <v>671976</v>
      </c>
      <c r="I112" s="131">
        <v>1023747.87</v>
      </c>
      <c r="J112" s="131">
        <v>1023747.87</v>
      </c>
      <c r="K112" s="124"/>
      <c r="L112" s="124"/>
      <c r="M112" s="140"/>
      <c r="N112" s="162"/>
      <c r="O112" s="153"/>
      <c r="P112" s="128"/>
      <c r="Q112" s="128"/>
      <c r="R112" s="128"/>
      <c r="S112" s="128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</row>
    <row r="113" spans="1:29" s="72" customFormat="1" x14ac:dyDescent="0.2">
      <c r="A113" s="129" t="s">
        <v>209</v>
      </c>
      <c r="B113" s="130" t="s">
        <v>210</v>
      </c>
      <c r="C113" s="124"/>
      <c r="D113" s="124"/>
      <c r="E113" s="124"/>
      <c r="F113" s="124"/>
      <c r="G113" s="124"/>
      <c r="H113" s="131">
        <v>225090</v>
      </c>
      <c r="I113" s="131">
        <v>342922.08</v>
      </c>
      <c r="J113" s="131">
        <v>342922.08</v>
      </c>
      <c r="K113" s="124"/>
      <c r="L113" s="124"/>
      <c r="M113" s="140"/>
      <c r="N113" s="162"/>
      <c r="O113" s="153"/>
      <c r="P113" s="128"/>
      <c r="Q113" s="128"/>
      <c r="R113" s="128"/>
      <c r="S113" s="128"/>
      <c r="T113" s="73"/>
      <c r="U113" s="73"/>
      <c r="V113" s="73"/>
      <c r="W113" s="73"/>
      <c r="X113" s="73"/>
      <c r="Y113" s="73"/>
      <c r="Z113" s="73"/>
      <c r="AA113" s="73"/>
      <c r="AB113" s="73"/>
      <c r="AC113" s="73"/>
    </row>
    <row r="114" spans="1:29" s="72" customFormat="1" x14ac:dyDescent="0.2">
      <c r="A114" s="129" t="s">
        <v>211</v>
      </c>
      <c r="B114" s="130" t="s">
        <v>212</v>
      </c>
      <c r="C114" s="124"/>
      <c r="D114" s="124"/>
      <c r="E114" s="124"/>
      <c r="F114" s="124"/>
      <c r="G114" s="124"/>
      <c r="H114" s="131">
        <v>322934</v>
      </c>
      <c r="I114" s="131">
        <v>491986.31</v>
      </c>
      <c r="J114" s="131">
        <v>491986.31</v>
      </c>
      <c r="K114" s="124"/>
      <c r="L114" s="124"/>
      <c r="M114" s="140"/>
      <c r="N114" s="162"/>
      <c r="O114" s="153"/>
      <c r="P114" s="128"/>
      <c r="Q114" s="128"/>
      <c r="R114" s="128"/>
      <c r="S114" s="128"/>
      <c r="T114" s="73"/>
      <c r="U114" s="73"/>
      <c r="V114" s="73"/>
      <c r="W114" s="73"/>
      <c r="X114" s="73"/>
      <c r="Y114" s="73"/>
      <c r="Z114" s="73"/>
      <c r="AA114" s="73"/>
      <c r="AB114" s="73"/>
      <c r="AC114" s="73"/>
    </row>
    <row r="115" spans="1:29" s="72" customFormat="1" x14ac:dyDescent="0.2">
      <c r="A115" s="129"/>
      <c r="B115" s="130"/>
      <c r="C115" s="124"/>
      <c r="D115" s="124"/>
      <c r="E115" s="124"/>
      <c r="F115" s="124"/>
      <c r="G115" s="124"/>
      <c r="H115" s="131"/>
      <c r="I115" s="131"/>
      <c r="J115" s="131"/>
      <c r="K115" s="124"/>
      <c r="L115" s="124"/>
      <c r="M115" s="140"/>
      <c r="N115" s="162"/>
      <c r="O115" s="153"/>
      <c r="P115" s="128"/>
      <c r="Q115" s="128"/>
      <c r="R115" s="128"/>
      <c r="S115" s="128"/>
      <c r="T115" s="73"/>
      <c r="U115" s="73"/>
      <c r="V115" s="73"/>
      <c r="W115" s="73"/>
      <c r="X115" s="73"/>
      <c r="Y115" s="73"/>
      <c r="Z115" s="73"/>
      <c r="AA115" s="73"/>
      <c r="AB115" s="73"/>
      <c r="AC115" s="73"/>
    </row>
    <row r="116" spans="1:29" s="72" customFormat="1" x14ac:dyDescent="0.2">
      <c r="A116" s="122"/>
      <c r="B116" s="129" t="s">
        <v>213</v>
      </c>
      <c r="C116" s="124"/>
      <c r="D116" s="124"/>
      <c r="E116" s="131">
        <v>12583.96</v>
      </c>
      <c r="F116" s="124"/>
      <c r="G116" s="124"/>
      <c r="H116" s="131">
        <v>85574.82</v>
      </c>
      <c r="I116" s="131">
        <v>85574.82</v>
      </c>
      <c r="J116" s="131">
        <v>80730.03</v>
      </c>
      <c r="K116" s="124"/>
      <c r="L116" s="124"/>
      <c r="M116" s="140"/>
      <c r="N116" s="162"/>
      <c r="O116" s="153"/>
      <c r="P116" s="128"/>
      <c r="Q116" s="128"/>
      <c r="R116" s="128"/>
      <c r="S116" s="128"/>
      <c r="T116" s="73"/>
      <c r="U116" s="73"/>
      <c r="V116" s="73"/>
      <c r="W116" s="73"/>
      <c r="X116" s="73"/>
      <c r="Y116" s="73"/>
      <c r="Z116" s="73"/>
      <c r="AA116" s="73"/>
      <c r="AB116" s="73"/>
      <c r="AC116" s="73"/>
    </row>
    <row r="117" spans="1:29" x14ac:dyDescent="0.2">
      <c r="A117" s="18"/>
      <c r="B117" s="114"/>
      <c r="C117" s="115"/>
      <c r="D117" s="115"/>
      <c r="E117" s="115"/>
      <c r="F117" s="115"/>
      <c r="G117" s="115"/>
      <c r="H117" s="115"/>
      <c r="I117" s="115"/>
      <c r="J117" s="115"/>
      <c r="K117" s="115"/>
      <c r="L117" s="115"/>
      <c r="M117" s="138"/>
      <c r="N117" s="157"/>
      <c r="O117" s="146"/>
      <c r="P117" s="18"/>
      <c r="Q117" s="18"/>
      <c r="R117" s="18"/>
      <c r="S117" s="18"/>
    </row>
    <row r="118" spans="1:29" x14ac:dyDescent="0.2">
      <c r="A118" s="18"/>
      <c r="B118" s="132"/>
      <c r="C118" s="133">
        <f>C40+C86+C98+C110</f>
        <v>8304143.7499999991</v>
      </c>
      <c r="D118" s="133">
        <f>D110+D98+D86+D40</f>
        <v>10089036.630000001</v>
      </c>
      <c r="E118" s="133">
        <f>E110+E98+E86+E40+E116</f>
        <v>10089036.630000001</v>
      </c>
      <c r="F118" s="133">
        <f>F40+F86+F98+F110</f>
        <v>8939707.9000000022</v>
      </c>
      <c r="G118" s="133">
        <f>G40+G86+G98+G110</f>
        <v>10652269.330000004</v>
      </c>
      <c r="H118" s="133">
        <f>H40+H86+H98+H110+H112+H113+H114+H116</f>
        <v>12046708.810000004</v>
      </c>
      <c r="I118" s="133">
        <f>I40+I86+I98+I110+I112+I113+I114+I116</f>
        <v>11399597.300000001</v>
      </c>
      <c r="J118" s="133">
        <f>J40+J86+J98+J110+J112+J113+J114+J116</f>
        <v>11309119.229999999</v>
      </c>
      <c r="K118" s="133">
        <f>K40+K86+K98+K110</f>
        <v>10799832.309999997</v>
      </c>
      <c r="L118" s="133">
        <f>L40+L86+L98+L110</f>
        <v>11022538.839999998</v>
      </c>
      <c r="M118" s="142">
        <f>M40+M86+M98+M110</f>
        <v>10419051.209999999</v>
      </c>
      <c r="N118" s="163">
        <f>N40+N86+N98+N110</f>
        <v>11494174.339999994</v>
      </c>
      <c r="O118" s="154">
        <f t="shared" ref="O118:S118" si="14">O40+O86+O98+O110</f>
        <v>11707299.210600002</v>
      </c>
      <c r="P118" s="133">
        <f t="shared" si="14"/>
        <v>11924844.876612004</v>
      </c>
      <c r="Q118" s="133">
        <f t="shared" si="14"/>
        <v>12146899.622144237</v>
      </c>
      <c r="R118" s="133">
        <f t="shared" si="14"/>
        <v>12373553.669587122</v>
      </c>
      <c r="S118" s="133">
        <f t="shared" si="14"/>
        <v>12604899.034978863</v>
      </c>
    </row>
    <row r="119" spans="1:29" x14ac:dyDescent="0.2">
      <c r="A119" s="18"/>
      <c r="B119" s="117"/>
      <c r="C119" s="115">
        <v>22019.63</v>
      </c>
      <c r="D119" s="115"/>
      <c r="E119" s="115"/>
      <c r="F119" s="115">
        <v>35643.32</v>
      </c>
      <c r="G119" s="115"/>
      <c r="H119" s="115"/>
      <c r="I119" s="115"/>
      <c r="J119" s="115"/>
      <c r="K119" s="115"/>
      <c r="L119" s="115"/>
      <c r="M119" s="138"/>
      <c r="N119" s="157"/>
      <c r="O119" s="146"/>
      <c r="P119" s="18"/>
      <c r="Q119" s="18"/>
      <c r="R119" s="18"/>
      <c r="S119" s="18"/>
    </row>
    <row r="120" spans="1:29" x14ac:dyDescent="0.2">
      <c r="A120" s="18"/>
      <c r="B120" s="18" t="s">
        <v>214</v>
      </c>
      <c r="C120" s="115">
        <v>27446.58</v>
      </c>
      <c r="D120" s="115"/>
      <c r="E120" s="115"/>
      <c r="F120" s="115">
        <v>4711.92</v>
      </c>
      <c r="G120" s="134"/>
      <c r="H120" s="134"/>
      <c r="I120" s="134"/>
      <c r="J120" s="134">
        <v>5960.55</v>
      </c>
      <c r="K120" s="134"/>
      <c r="L120" s="134"/>
      <c r="M120" s="143"/>
      <c r="N120" s="164"/>
      <c r="O120" s="146"/>
      <c r="P120" s="18"/>
      <c r="Q120" s="18"/>
      <c r="R120" s="18"/>
      <c r="S120" s="18"/>
    </row>
    <row r="121" spans="1:29" ht="13.5" thickBot="1" x14ac:dyDescent="0.25">
      <c r="A121" s="18"/>
      <c r="B121" s="114"/>
      <c r="C121" s="135">
        <f>SUM(C118:C120)</f>
        <v>8353609.959999999</v>
      </c>
      <c r="D121" s="135"/>
      <c r="E121" s="135"/>
      <c r="F121" s="135">
        <f>SUM(F118:F120)</f>
        <v>8980063.1400000025</v>
      </c>
      <c r="G121" s="135">
        <f t="shared" ref="G121:L121" si="15">SUM(G118:G120)</f>
        <v>10652269.330000004</v>
      </c>
      <c r="H121" s="135">
        <f t="shared" ref="H121:J121" si="16">SUM(H118:H120)</f>
        <v>12046708.810000004</v>
      </c>
      <c r="I121" s="135">
        <f t="shared" si="16"/>
        <v>11399597.300000001</v>
      </c>
      <c r="J121" s="135">
        <f t="shared" si="16"/>
        <v>11315079.779999999</v>
      </c>
      <c r="K121" s="135">
        <f t="shared" si="15"/>
        <v>10799832.309999997</v>
      </c>
      <c r="L121" s="135">
        <f t="shared" si="15"/>
        <v>11022538.839999998</v>
      </c>
      <c r="M121" s="144">
        <f t="shared" ref="M121:S121" si="17">SUM(M118:M120)</f>
        <v>10419051.209999999</v>
      </c>
      <c r="N121" s="165">
        <f t="shared" si="17"/>
        <v>11494174.339999994</v>
      </c>
      <c r="O121" s="155">
        <f t="shared" si="17"/>
        <v>11707299.210600002</v>
      </c>
      <c r="P121" s="135">
        <f t="shared" si="17"/>
        <v>11924844.876612004</v>
      </c>
      <c r="Q121" s="135">
        <f t="shared" si="17"/>
        <v>12146899.622144237</v>
      </c>
      <c r="R121" s="135">
        <f t="shared" si="17"/>
        <v>12373553.669587122</v>
      </c>
      <c r="S121" s="135">
        <f t="shared" si="17"/>
        <v>12604899.034978863</v>
      </c>
    </row>
    <row r="122" spans="1:29" x14ac:dyDescent="0.2">
      <c r="I122" s="61" t="s">
        <v>200</v>
      </c>
    </row>
  </sheetData>
  <phoneticPr fontId="2" type="noConversion"/>
  <printOptions gridLines="1"/>
  <pageMargins left="0.39370078740157483" right="0.19" top="0.62" bottom="0.31" header="0.28999999999999998" footer="0.3"/>
  <pageSetup paperSize="9" scale="41" fitToHeight="0" orientation="landscape" r:id="rId1"/>
  <headerFooter alignWithMargins="0">
    <oddHeader>&amp;C&amp;F / 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6"/>
  <sheetViews>
    <sheetView zoomScale="120" zoomScaleNormal="120" workbookViewId="0">
      <selection activeCell="J1" sqref="J1"/>
    </sheetView>
  </sheetViews>
  <sheetFormatPr defaultRowHeight="12.75" x14ac:dyDescent="0.2"/>
  <cols>
    <col min="1" max="1" width="18.28515625" bestFit="1" customWidth="1"/>
    <col min="2" max="2" width="50.7109375" customWidth="1"/>
    <col min="3" max="3" width="0.28515625" customWidth="1"/>
    <col min="4" max="4" width="16.85546875" hidden="1" customWidth="1"/>
    <col min="5" max="5" width="0.140625" hidden="1" customWidth="1"/>
    <col min="6" max="6" width="14.28515625" bestFit="1" customWidth="1"/>
    <col min="7" max="7" width="14.5703125" bestFit="1" customWidth="1"/>
    <col min="8" max="10" width="16.85546875" customWidth="1"/>
    <col min="11" max="16" width="12.85546875" bestFit="1" customWidth="1"/>
    <col min="19" max="19" width="12.28515625" bestFit="1" customWidth="1"/>
  </cols>
  <sheetData>
    <row r="1" spans="1:15" ht="318.75" x14ac:dyDescent="0.2">
      <c r="A1" s="66" t="s">
        <v>0</v>
      </c>
      <c r="B1" s="66" t="s">
        <v>223</v>
      </c>
      <c r="C1" s="63" t="s">
        <v>5</v>
      </c>
      <c r="D1" s="63" t="s">
        <v>6</v>
      </c>
      <c r="E1" s="63" t="s">
        <v>7</v>
      </c>
      <c r="F1" s="63" t="s">
        <v>8</v>
      </c>
      <c r="G1" s="63" t="s">
        <v>9</v>
      </c>
      <c r="H1" s="63" t="s">
        <v>10</v>
      </c>
      <c r="I1" s="96" t="s">
        <v>11</v>
      </c>
      <c r="J1" s="167" t="s">
        <v>12</v>
      </c>
      <c r="K1" s="99">
        <v>2027</v>
      </c>
      <c r="L1" s="99">
        <v>2028</v>
      </c>
      <c r="M1" s="99">
        <v>2029</v>
      </c>
      <c r="N1" s="99">
        <v>2030</v>
      </c>
      <c r="O1" s="99">
        <v>2031</v>
      </c>
    </row>
    <row r="2" spans="1:15" x14ac:dyDescent="0.2">
      <c r="A2" s="18"/>
      <c r="B2" s="18"/>
      <c r="C2" s="20" t="s">
        <v>200</v>
      </c>
      <c r="D2" s="20"/>
      <c r="E2" s="20"/>
      <c r="F2" s="20"/>
      <c r="G2" s="18"/>
      <c r="H2" s="18"/>
      <c r="I2" s="18"/>
      <c r="J2" s="18"/>
      <c r="K2" s="18"/>
      <c r="L2" s="18"/>
      <c r="M2" s="18"/>
      <c r="N2" s="18"/>
      <c r="O2" s="18"/>
    </row>
    <row r="3" spans="1:15" x14ac:dyDescent="0.2">
      <c r="A3" s="18" t="s">
        <v>224</v>
      </c>
      <c r="B3" s="18" t="s">
        <v>225</v>
      </c>
      <c r="C3" s="60">
        <v>1884073.31</v>
      </c>
      <c r="D3" s="60">
        <v>3288812.07</v>
      </c>
      <c r="E3" s="60">
        <v>3288812.07</v>
      </c>
      <c r="F3" s="60">
        <v>3293523.99</v>
      </c>
      <c r="G3" s="60">
        <v>986273.72</v>
      </c>
      <c r="H3" s="60">
        <v>986273.72</v>
      </c>
      <c r="I3" s="60">
        <v>1611692.09</v>
      </c>
      <c r="J3" s="91">
        <v>1223091.94</v>
      </c>
      <c r="K3" s="60">
        <v>0</v>
      </c>
      <c r="L3" s="60">
        <v>0</v>
      </c>
      <c r="M3" s="60">
        <v>0</v>
      </c>
      <c r="N3" s="60">
        <v>0</v>
      </c>
      <c r="O3" s="60">
        <v>0</v>
      </c>
    </row>
    <row r="4" spans="1:15" x14ac:dyDescent="0.2">
      <c r="A4" s="18"/>
      <c r="B4" s="18"/>
      <c r="C4" s="60"/>
      <c r="D4" s="60"/>
      <c r="E4" s="60"/>
      <c r="F4" s="60"/>
      <c r="G4" s="60"/>
      <c r="H4" s="60"/>
      <c r="I4" s="60"/>
      <c r="J4" s="60"/>
      <c r="K4" s="18"/>
      <c r="L4" s="18"/>
      <c r="M4" s="18"/>
      <c r="N4" s="18"/>
      <c r="O4" s="18"/>
    </row>
    <row r="5" spans="1:15" x14ac:dyDescent="0.2">
      <c r="A5" s="20" t="s">
        <v>226</v>
      </c>
      <c r="B5" s="20" t="s">
        <v>227</v>
      </c>
      <c r="C5" s="19"/>
      <c r="D5" s="19"/>
      <c r="E5" s="19"/>
      <c r="F5" s="19"/>
      <c r="G5" s="19"/>
      <c r="H5" s="19"/>
      <c r="I5" s="19"/>
      <c r="J5" s="19"/>
      <c r="K5" s="18"/>
      <c r="L5" s="18"/>
      <c r="M5" s="18"/>
      <c r="N5" s="18"/>
      <c r="O5" s="18"/>
    </row>
    <row r="6" spans="1:15" x14ac:dyDescent="0.2">
      <c r="A6" s="20" t="s">
        <v>228</v>
      </c>
      <c r="B6" s="20" t="s">
        <v>229</v>
      </c>
      <c r="C6" s="60">
        <v>0</v>
      </c>
      <c r="D6" s="60">
        <v>2000</v>
      </c>
      <c r="E6" s="60">
        <v>2000</v>
      </c>
      <c r="F6" s="60">
        <v>1355.55</v>
      </c>
      <c r="G6" s="60">
        <v>0</v>
      </c>
      <c r="H6" s="60">
        <v>0</v>
      </c>
      <c r="I6" s="60">
        <v>40000</v>
      </c>
      <c r="J6" s="60">
        <v>0</v>
      </c>
      <c r="K6" s="18"/>
      <c r="L6" s="18"/>
      <c r="M6" s="18"/>
      <c r="N6" s="18"/>
      <c r="O6" s="18"/>
    </row>
    <row r="7" spans="1:15" x14ac:dyDescent="0.2">
      <c r="A7" s="20" t="s">
        <v>230</v>
      </c>
      <c r="B7" s="20" t="s">
        <v>229</v>
      </c>
      <c r="C7" s="60"/>
      <c r="D7" s="60">
        <v>300</v>
      </c>
      <c r="E7" s="60">
        <v>300</v>
      </c>
      <c r="F7" s="60">
        <v>108.28</v>
      </c>
      <c r="G7" s="60"/>
      <c r="H7" s="60"/>
      <c r="I7" s="60">
        <v>35000</v>
      </c>
      <c r="J7" s="60"/>
      <c r="K7" s="18"/>
      <c r="L7" s="18"/>
      <c r="M7" s="18"/>
      <c r="N7" s="18"/>
      <c r="O7" s="18"/>
    </row>
    <row r="8" spans="1:15" x14ac:dyDescent="0.2">
      <c r="A8" s="18" t="s">
        <v>231</v>
      </c>
      <c r="B8" s="20" t="s">
        <v>232</v>
      </c>
      <c r="C8" s="60">
        <v>18397.22</v>
      </c>
      <c r="D8" s="60">
        <v>18397.22</v>
      </c>
      <c r="E8" s="60">
        <v>14897.22</v>
      </c>
      <c r="F8" s="60">
        <v>14814.19</v>
      </c>
      <c r="G8" s="60">
        <v>20720.59</v>
      </c>
      <c r="H8" s="60">
        <v>20720.59</v>
      </c>
      <c r="I8" s="60">
        <v>20720.59</v>
      </c>
      <c r="J8" s="103">
        <v>17599.47</v>
      </c>
      <c r="K8" s="100">
        <f t="shared" ref="K8:M9" si="0">J8*1.02</f>
        <v>17951.4594</v>
      </c>
      <c r="L8" s="100">
        <f t="shared" si="0"/>
        <v>18310.488588</v>
      </c>
      <c r="M8" s="100">
        <f t="shared" si="0"/>
        <v>18676.698359760001</v>
      </c>
      <c r="N8" s="100">
        <f t="shared" ref="N8:N9" si="1">M8*1.02</f>
        <v>19050.2323269552</v>
      </c>
      <c r="O8" s="100">
        <f>N8*1.02</f>
        <v>19431.236973494306</v>
      </c>
    </row>
    <row r="9" spans="1:15" x14ac:dyDescent="0.2">
      <c r="A9" s="20" t="s">
        <v>233</v>
      </c>
      <c r="B9" s="20" t="s">
        <v>234</v>
      </c>
      <c r="C9" s="60">
        <v>4898.46</v>
      </c>
      <c r="D9" s="60">
        <v>4898.46</v>
      </c>
      <c r="E9" s="60">
        <v>3898.46</v>
      </c>
      <c r="F9" s="60">
        <v>3812.82</v>
      </c>
      <c r="G9" s="60">
        <v>4599.8900000000003</v>
      </c>
      <c r="H9" s="60">
        <v>4599.8900000000003</v>
      </c>
      <c r="I9" s="60">
        <v>4599.8900000000003</v>
      </c>
      <c r="J9" s="103">
        <v>5054.74</v>
      </c>
      <c r="K9" s="100">
        <f t="shared" si="0"/>
        <v>5155.8347999999996</v>
      </c>
      <c r="L9" s="100">
        <f t="shared" si="0"/>
        <v>5258.9514959999997</v>
      </c>
      <c r="M9" s="100">
        <f t="shared" si="0"/>
        <v>5364.1305259199999</v>
      </c>
      <c r="N9" s="100">
        <f t="shared" si="1"/>
        <v>5471.4131364384002</v>
      </c>
      <c r="O9" s="100">
        <f>N9*1.02</f>
        <v>5580.8413991671687</v>
      </c>
    </row>
    <row r="10" spans="1:15" x14ac:dyDescent="0.2">
      <c r="A10" s="18" t="s">
        <v>235</v>
      </c>
      <c r="B10" s="18" t="s">
        <v>236</v>
      </c>
      <c r="C10" s="60">
        <v>3000</v>
      </c>
      <c r="D10" s="60">
        <v>5000</v>
      </c>
      <c r="E10" s="60">
        <v>9500</v>
      </c>
      <c r="F10" s="60">
        <v>9507.9699999999993</v>
      </c>
      <c r="G10" s="60">
        <v>5000</v>
      </c>
      <c r="H10" s="60">
        <v>5000</v>
      </c>
      <c r="I10" s="60">
        <v>5000</v>
      </c>
      <c r="J10" s="104">
        <v>5000</v>
      </c>
      <c r="K10" s="101">
        <v>5000</v>
      </c>
      <c r="L10" s="101">
        <v>5000</v>
      </c>
      <c r="M10" s="101">
        <v>5000</v>
      </c>
      <c r="N10" s="101">
        <v>5000</v>
      </c>
      <c r="O10" s="101">
        <v>5000</v>
      </c>
    </row>
    <row r="11" spans="1:15" x14ac:dyDescent="0.2">
      <c r="A11" s="20" t="s">
        <v>237</v>
      </c>
      <c r="B11" s="20" t="s">
        <v>238</v>
      </c>
      <c r="C11" s="60">
        <v>30000</v>
      </c>
      <c r="D11" s="60">
        <v>30000</v>
      </c>
      <c r="E11" s="60">
        <v>84000</v>
      </c>
      <c r="F11" s="60">
        <v>83576.77</v>
      </c>
      <c r="G11" s="60">
        <v>30000</v>
      </c>
      <c r="H11" s="60">
        <v>30000</v>
      </c>
      <c r="I11" s="60">
        <v>30000</v>
      </c>
      <c r="J11" s="104">
        <v>5000</v>
      </c>
      <c r="K11" s="101">
        <v>5000</v>
      </c>
      <c r="L11" s="101">
        <v>5000</v>
      </c>
      <c r="M11" s="101">
        <v>5000</v>
      </c>
      <c r="N11" s="101">
        <v>5000</v>
      </c>
      <c r="O11" s="101">
        <v>5000</v>
      </c>
    </row>
    <row r="12" spans="1:15" x14ac:dyDescent="0.2">
      <c r="A12" s="18" t="s">
        <v>239</v>
      </c>
      <c r="B12" s="20" t="s">
        <v>240</v>
      </c>
      <c r="C12" s="60"/>
      <c r="D12" s="60"/>
      <c r="E12" s="60"/>
      <c r="F12" s="60"/>
      <c r="G12" s="60"/>
      <c r="H12" s="60"/>
      <c r="I12" s="60"/>
      <c r="J12" s="60"/>
      <c r="K12" s="100"/>
      <c r="L12" s="100"/>
      <c r="M12" s="100"/>
      <c r="N12" s="100"/>
      <c r="O12" s="100"/>
    </row>
    <row r="13" spans="1:15" x14ac:dyDescent="0.2">
      <c r="A13" s="18" t="s">
        <v>241</v>
      </c>
      <c r="B13" s="18" t="s">
        <v>242</v>
      </c>
      <c r="C13" s="60">
        <v>755091.71</v>
      </c>
      <c r="D13" s="60">
        <v>832770.37</v>
      </c>
      <c r="E13" s="60">
        <v>832770.37</v>
      </c>
      <c r="F13" s="60">
        <v>613976.88</v>
      </c>
      <c r="G13" s="60">
        <v>848593.01</v>
      </c>
      <c r="H13" s="60">
        <v>848593.01</v>
      </c>
      <c r="I13" s="60">
        <v>846951.62</v>
      </c>
      <c r="J13" s="104">
        <v>859624.71</v>
      </c>
      <c r="K13" s="100">
        <f>J13*1.02</f>
        <v>876817.20419999992</v>
      </c>
      <c r="L13" s="100">
        <f>K13*1.02</f>
        <v>894353.5482839999</v>
      </c>
      <c r="M13" s="100">
        <f>L13*1.02</f>
        <v>912240.61924967996</v>
      </c>
      <c r="N13" s="100">
        <f t="shared" ref="N13" si="2">M13*1.02</f>
        <v>930485.43163467362</v>
      </c>
      <c r="O13" s="100">
        <f>N13*1.02</f>
        <v>949095.14026736713</v>
      </c>
    </row>
    <row r="14" spans="1:15" x14ac:dyDescent="0.2">
      <c r="A14" s="18" t="s">
        <v>243</v>
      </c>
      <c r="B14" s="18" t="s">
        <v>244</v>
      </c>
      <c r="C14" s="60">
        <v>160936.72</v>
      </c>
      <c r="D14" s="60">
        <v>160936.72</v>
      </c>
      <c r="E14" s="60">
        <v>163936.72</v>
      </c>
      <c r="F14" s="60">
        <v>163878.96</v>
      </c>
      <c r="G14" s="60">
        <v>155210.09</v>
      </c>
      <c r="H14" s="60">
        <v>155210.09</v>
      </c>
      <c r="I14" s="60">
        <v>155210.09</v>
      </c>
      <c r="J14" s="104">
        <v>174973.01</v>
      </c>
      <c r="K14" s="100">
        <f>J14*1.02</f>
        <v>178472.47020000001</v>
      </c>
      <c r="L14" s="100">
        <f t="shared" ref="L14:O14" si="3">K14*1.02</f>
        <v>182041.91960400002</v>
      </c>
      <c r="M14" s="100">
        <f t="shared" si="3"/>
        <v>185682.75799608004</v>
      </c>
      <c r="N14" s="100">
        <f t="shared" si="3"/>
        <v>189396.41315600165</v>
      </c>
      <c r="O14" s="100">
        <f t="shared" si="3"/>
        <v>193184.34141912169</v>
      </c>
    </row>
    <row r="15" spans="1:15" x14ac:dyDescent="0.2">
      <c r="A15" s="18" t="s">
        <v>245</v>
      </c>
      <c r="B15" s="18" t="s">
        <v>246</v>
      </c>
      <c r="C15" s="60">
        <v>126033.11</v>
      </c>
      <c r="D15" s="60">
        <v>126033.11</v>
      </c>
      <c r="E15" s="60">
        <v>126033.11</v>
      </c>
      <c r="F15" s="60">
        <v>40796.120000000003</v>
      </c>
      <c r="G15" s="60">
        <v>84982.62</v>
      </c>
      <c r="H15" s="60">
        <v>84982.62</v>
      </c>
      <c r="I15" s="60">
        <v>84982.62</v>
      </c>
      <c r="J15" s="104">
        <v>79558.100000000006</v>
      </c>
      <c r="K15" s="100">
        <f>J15*1.02</f>
        <v>81149.262000000002</v>
      </c>
      <c r="L15" s="100">
        <f t="shared" ref="L15:O15" si="4">K15*1.02</f>
        <v>82772.247239999997</v>
      </c>
      <c r="M15" s="100">
        <f t="shared" si="4"/>
        <v>84427.692184800006</v>
      </c>
      <c r="N15" s="100">
        <f t="shared" si="4"/>
        <v>86116.246028496011</v>
      </c>
      <c r="O15" s="100">
        <f t="shared" si="4"/>
        <v>87838.570949065936</v>
      </c>
    </row>
    <row r="16" spans="1:15" x14ac:dyDescent="0.2">
      <c r="A16" s="18" t="s">
        <v>247</v>
      </c>
      <c r="B16" s="18" t="s">
        <v>248</v>
      </c>
      <c r="C16" s="60">
        <v>0</v>
      </c>
      <c r="D16" s="60">
        <v>28000</v>
      </c>
      <c r="E16" s="60">
        <v>28000</v>
      </c>
      <c r="F16" s="60">
        <v>27638.44</v>
      </c>
      <c r="G16" s="60">
        <v>28000</v>
      </c>
      <c r="H16" s="60">
        <v>28000</v>
      </c>
      <c r="I16" s="60">
        <v>28000</v>
      </c>
      <c r="J16" s="104">
        <v>28000</v>
      </c>
      <c r="K16" s="101">
        <v>28000</v>
      </c>
      <c r="L16" s="100">
        <f t="shared" ref="L16:O16" si="5">K16*1.02</f>
        <v>28560</v>
      </c>
      <c r="M16" s="100">
        <f t="shared" si="5"/>
        <v>29131.200000000001</v>
      </c>
      <c r="N16" s="100">
        <f t="shared" si="5"/>
        <v>29713.824000000001</v>
      </c>
      <c r="O16" s="100">
        <f t="shared" si="5"/>
        <v>30308.100480000001</v>
      </c>
    </row>
    <row r="17" spans="1:19" x14ac:dyDescent="0.2">
      <c r="A17" s="18" t="s">
        <v>249</v>
      </c>
      <c r="B17" s="18" t="s">
        <v>250</v>
      </c>
      <c r="C17" s="60">
        <v>2152900.7599999998</v>
      </c>
      <c r="D17" s="60">
        <v>2330754.54</v>
      </c>
      <c r="E17" s="60">
        <v>2330754.54</v>
      </c>
      <c r="F17" s="60">
        <v>2179334.52</v>
      </c>
      <c r="G17" s="60">
        <v>2279582.12</v>
      </c>
      <c r="H17" s="60">
        <v>2279582.12</v>
      </c>
      <c r="I17" s="60">
        <v>2277264</v>
      </c>
      <c r="J17" s="104">
        <v>2337780.63</v>
      </c>
      <c r="K17" s="100">
        <f>J17*1.02</f>
        <v>2384536.2426</v>
      </c>
      <c r="L17" s="100">
        <f t="shared" ref="L17:O17" si="6">K17*1.02</f>
        <v>2432226.9674519999</v>
      </c>
      <c r="M17" s="100">
        <f t="shared" si="6"/>
        <v>2480871.5068010399</v>
      </c>
      <c r="N17" s="100">
        <f t="shared" si="6"/>
        <v>2530488.9369370607</v>
      </c>
      <c r="O17" s="100">
        <f t="shared" si="6"/>
        <v>2581098.715675802</v>
      </c>
    </row>
    <row r="18" spans="1:19" x14ac:dyDescent="0.2">
      <c r="A18" s="18" t="s">
        <v>251</v>
      </c>
      <c r="B18" s="18" t="s">
        <v>252</v>
      </c>
      <c r="C18" s="60"/>
      <c r="D18" s="60"/>
      <c r="E18" s="60"/>
      <c r="F18" s="60"/>
      <c r="G18" s="60"/>
      <c r="H18" s="60"/>
      <c r="I18" s="60"/>
      <c r="J18" s="60"/>
      <c r="K18" s="100"/>
      <c r="L18" s="100">
        <f t="shared" ref="L18:O18" si="7">K18*1.02</f>
        <v>0</v>
      </c>
      <c r="M18" s="100">
        <f t="shared" si="7"/>
        <v>0</v>
      </c>
      <c r="N18" s="100">
        <f t="shared" si="7"/>
        <v>0</v>
      </c>
      <c r="O18" s="100">
        <f t="shared" si="7"/>
        <v>0</v>
      </c>
    </row>
    <row r="19" spans="1:19" x14ac:dyDescent="0.2">
      <c r="A19" s="18" t="s">
        <v>253</v>
      </c>
      <c r="B19" s="18" t="s">
        <v>254</v>
      </c>
      <c r="C19" s="60">
        <v>746407.12</v>
      </c>
      <c r="D19" s="60">
        <v>754617.59</v>
      </c>
      <c r="E19" s="60">
        <v>754617.59</v>
      </c>
      <c r="F19" s="60">
        <v>754617.59</v>
      </c>
      <c r="G19" s="60">
        <v>768955.33</v>
      </c>
      <c r="H19" s="60">
        <v>768955.33</v>
      </c>
      <c r="I19" s="60">
        <v>768955.33</v>
      </c>
      <c r="J19" s="104">
        <v>778951.75</v>
      </c>
      <c r="K19" s="100">
        <f>J19*1.02</f>
        <v>794530.78500000003</v>
      </c>
      <c r="L19" s="100">
        <f t="shared" ref="L19:O19" si="8">K19*1.02</f>
        <v>810421.4007</v>
      </c>
      <c r="M19" s="100">
        <f t="shared" si="8"/>
        <v>826629.82871400006</v>
      </c>
      <c r="N19" s="100">
        <f t="shared" si="8"/>
        <v>843162.42528828012</v>
      </c>
      <c r="O19" s="100">
        <f t="shared" si="8"/>
        <v>860025.6737940457</v>
      </c>
      <c r="P19" s="12"/>
      <c r="Q19" s="12"/>
      <c r="R19" s="12"/>
    </row>
    <row r="20" spans="1:19" x14ac:dyDescent="0.2">
      <c r="A20" s="18" t="s">
        <v>255</v>
      </c>
      <c r="B20" s="18" t="s">
        <v>256</v>
      </c>
      <c r="C20" s="60">
        <v>469903.35999999999</v>
      </c>
      <c r="D20" s="60">
        <v>395627.21</v>
      </c>
      <c r="E20" s="60">
        <v>395627.21</v>
      </c>
      <c r="F20" s="60">
        <v>395627.21</v>
      </c>
      <c r="G20" s="60">
        <v>395627.21</v>
      </c>
      <c r="H20" s="60">
        <v>395627.21</v>
      </c>
      <c r="I20" s="60">
        <v>316158.31</v>
      </c>
      <c r="J20" s="105">
        <v>163675.63</v>
      </c>
      <c r="K20" s="100">
        <f>J20*1.02</f>
        <v>166949.14260000002</v>
      </c>
      <c r="L20" s="100">
        <f t="shared" ref="L20:O20" si="9">K20*1.02</f>
        <v>170288.12545200004</v>
      </c>
      <c r="M20" s="100">
        <f t="shared" si="9"/>
        <v>173693.88796104005</v>
      </c>
      <c r="N20" s="100">
        <f t="shared" si="9"/>
        <v>177167.76572026085</v>
      </c>
      <c r="O20" s="100">
        <f t="shared" si="9"/>
        <v>180711.12103466608</v>
      </c>
      <c r="P20" s="79"/>
      <c r="Q20" s="67"/>
    </row>
    <row r="21" spans="1:19" x14ac:dyDescent="0.2">
      <c r="A21" s="20" t="s">
        <v>257</v>
      </c>
      <c r="B21" s="18" t="s">
        <v>256</v>
      </c>
      <c r="C21" s="60">
        <v>489272.79</v>
      </c>
      <c r="D21" s="60">
        <v>488929.8</v>
      </c>
      <c r="E21" s="60">
        <v>488929.8</v>
      </c>
      <c r="F21" s="60">
        <v>488929.8</v>
      </c>
      <c r="G21" s="60">
        <v>488929.8</v>
      </c>
      <c r="H21" s="60">
        <v>488929.8</v>
      </c>
      <c r="I21" s="60">
        <v>504299.27</v>
      </c>
      <c r="J21" s="104">
        <v>504299.27</v>
      </c>
      <c r="K21" s="100">
        <f>J21*1.02</f>
        <v>514385.25540000002</v>
      </c>
      <c r="L21" s="100">
        <f t="shared" ref="L21:O21" si="10">K21*1.02</f>
        <v>524672.96050799999</v>
      </c>
      <c r="M21" s="100">
        <f t="shared" si="10"/>
        <v>535166.41971815994</v>
      </c>
      <c r="N21" s="100">
        <f t="shared" si="10"/>
        <v>545869.74811252311</v>
      </c>
      <c r="O21" s="100">
        <f t="shared" si="10"/>
        <v>556787.1430747736</v>
      </c>
      <c r="P21" s="79"/>
      <c r="Q21" s="67"/>
    </row>
    <row r="22" spans="1:19" x14ac:dyDescent="0.2">
      <c r="A22" s="18" t="s">
        <v>258</v>
      </c>
      <c r="B22" s="20" t="s">
        <v>259</v>
      </c>
      <c r="C22" s="60">
        <v>0</v>
      </c>
      <c r="D22" s="60">
        <v>0</v>
      </c>
      <c r="E22" s="60">
        <v>124073.8</v>
      </c>
      <c r="F22" s="60">
        <v>124073.8</v>
      </c>
      <c r="G22" s="60">
        <v>113845.23</v>
      </c>
      <c r="H22" s="60">
        <v>113845.23</v>
      </c>
      <c r="I22" s="60">
        <v>113845.23</v>
      </c>
      <c r="J22" s="104">
        <v>0</v>
      </c>
      <c r="K22" s="100"/>
      <c r="L22" s="100">
        <f t="shared" ref="L22:O22" si="11">K22*1.02</f>
        <v>0</v>
      </c>
      <c r="M22" s="100">
        <f t="shared" si="11"/>
        <v>0</v>
      </c>
      <c r="N22" s="100">
        <f t="shared" si="11"/>
        <v>0</v>
      </c>
      <c r="O22" s="100">
        <f t="shared" si="11"/>
        <v>0</v>
      </c>
      <c r="P22" s="78"/>
      <c r="Q22" s="68"/>
    </row>
    <row r="23" spans="1:19" x14ac:dyDescent="0.2">
      <c r="A23" s="20" t="s">
        <v>260</v>
      </c>
      <c r="B23" s="20" t="s">
        <v>261</v>
      </c>
      <c r="C23" s="60">
        <v>0</v>
      </c>
      <c r="D23" s="60">
        <v>0</v>
      </c>
      <c r="E23" s="60">
        <v>5418.05</v>
      </c>
      <c r="F23" s="60">
        <v>5418.05</v>
      </c>
      <c r="G23" s="60">
        <v>5168.93</v>
      </c>
      <c r="H23" s="60">
        <v>5168.93</v>
      </c>
      <c r="I23" s="60">
        <v>4956.3</v>
      </c>
      <c r="J23" s="104">
        <v>4956.3</v>
      </c>
      <c r="K23" s="100">
        <f>J23*1.02</f>
        <v>5055.4260000000004</v>
      </c>
      <c r="L23" s="100">
        <f t="shared" ref="L23:O23" si="12">K23*1.02</f>
        <v>5156.5345200000002</v>
      </c>
      <c r="M23" s="100">
        <f t="shared" si="12"/>
        <v>5259.6652104000004</v>
      </c>
      <c r="N23" s="100">
        <f t="shared" si="12"/>
        <v>5364.8585146080004</v>
      </c>
      <c r="O23" s="100">
        <f t="shared" si="12"/>
        <v>5472.1556849001608</v>
      </c>
      <c r="P23" s="78"/>
      <c r="Q23" s="68"/>
    </row>
    <row r="24" spans="1:19" x14ac:dyDescent="0.2">
      <c r="A24" s="20" t="s">
        <v>262</v>
      </c>
      <c r="B24" s="20" t="s">
        <v>263</v>
      </c>
      <c r="C24" s="60">
        <v>0</v>
      </c>
      <c r="D24" s="60">
        <v>0</v>
      </c>
      <c r="E24" s="60">
        <v>13910.36</v>
      </c>
      <c r="F24" s="60">
        <v>13910.36</v>
      </c>
      <c r="G24" s="60">
        <v>11919.21</v>
      </c>
      <c r="H24" s="60">
        <v>11919.21</v>
      </c>
      <c r="I24" s="60">
        <v>12978</v>
      </c>
      <c r="J24" s="104">
        <v>12978</v>
      </c>
      <c r="K24" s="100">
        <f>J24*1.02</f>
        <v>13237.56</v>
      </c>
      <c r="L24" s="100">
        <f t="shared" ref="L24:O24" si="13">K24*1.02</f>
        <v>13502.3112</v>
      </c>
      <c r="M24" s="100">
        <f t="shared" si="13"/>
        <v>13772.357424</v>
      </c>
      <c r="N24" s="100">
        <f t="shared" si="13"/>
        <v>14047.804572479999</v>
      </c>
      <c r="O24" s="100">
        <f t="shared" si="13"/>
        <v>14328.760663929599</v>
      </c>
      <c r="P24" s="78"/>
      <c r="Q24" s="68"/>
    </row>
    <row r="25" spans="1:19" x14ac:dyDescent="0.2">
      <c r="A25" s="20" t="s">
        <v>264</v>
      </c>
      <c r="B25" s="20" t="s">
        <v>265</v>
      </c>
      <c r="C25" s="60"/>
      <c r="D25" s="60"/>
      <c r="E25" s="60">
        <v>143008.78</v>
      </c>
      <c r="F25" s="60">
        <v>143008.78</v>
      </c>
      <c r="G25" s="60">
        <v>25908.91</v>
      </c>
      <c r="H25" s="60">
        <v>25908.91</v>
      </c>
      <c r="I25" s="60">
        <v>258939.27</v>
      </c>
      <c r="J25" s="104">
        <v>258939.27</v>
      </c>
      <c r="K25" s="100">
        <f>J24*1.02</f>
        <v>13237.56</v>
      </c>
      <c r="L25" s="100">
        <f t="shared" ref="L25:O25" si="14">K25*1.02</f>
        <v>13502.3112</v>
      </c>
      <c r="M25" s="100">
        <f t="shared" si="14"/>
        <v>13772.357424</v>
      </c>
      <c r="N25" s="100">
        <f t="shared" si="14"/>
        <v>14047.804572479999</v>
      </c>
      <c r="O25" s="100">
        <f t="shared" si="14"/>
        <v>14328.760663929599</v>
      </c>
      <c r="P25" s="78"/>
      <c r="Q25" s="68"/>
    </row>
    <row r="26" spans="1:19" x14ac:dyDescent="0.2">
      <c r="A26" s="106" t="s">
        <v>266</v>
      </c>
      <c r="B26" s="20" t="s">
        <v>267</v>
      </c>
      <c r="C26" s="60">
        <v>115000</v>
      </c>
      <c r="D26" s="60">
        <v>115000</v>
      </c>
      <c r="E26" s="60">
        <v>115000</v>
      </c>
      <c r="F26" s="60">
        <v>107620.24</v>
      </c>
      <c r="G26" s="60">
        <v>115000</v>
      </c>
      <c r="H26" s="60">
        <v>115000</v>
      </c>
      <c r="I26" s="60">
        <v>18106.11</v>
      </c>
      <c r="J26" s="60">
        <v>0</v>
      </c>
      <c r="K26" s="100"/>
      <c r="L26" s="100"/>
      <c r="M26" s="100"/>
      <c r="N26" s="101"/>
      <c r="O26" s="101"/>
      <c r="P26" s="78"/>
      <c r="Q26" s="68"/>
    </row>
    <row r="27" spans="1:19" x14ac:dyDescent="0.2">
      <c r="A27" s="20" t="s">
        <v>268</v>
      </c>
      <c r="B27" s="18" t="s">
        <v>269</v>
      </c>
      <c r="C27" s="60">
        <v>2439230.4700000002</v>
      </c>
      <c r="D27" s="60">
        <v>2439230.4700000002</v>
      </c>
      <c r="E27" s="60">
        <v>2439230.4700000002</v>
      </c>
      <c r="F27" s="60">
        <v>2439230</v>
      </c>
      <c r="G27" s="60">
        <v>2439230.4700000002</v>
      </c>
      <c r="H27" s="60">
        <v>2529882.88</v>
      </c>
      <c r="I27" s="60">
        <v>2439230.4700000002</v>
      </c>
      <c r="J27" s="103">
        <v>2704972.49</v>
      </c>
      <c r="K27" s="102">
        <f>((K$39-K$30-K$31)-(K$3+K$8+K$9+K$10+K$11+K$13+K$14+K$15+K$16+K$17+K$19+K$20+K$21+K$35+K23+K24+K25))*0.5508</f>
        <v>3578140.0566907213</v>
      </c>
      <c r="L27" s="102">
        <f>((L$39-L$30-L$31)-(L$3+L$8+L$9+L$10+L$11+L$13+L$14+L$15+L$16+L$17+L$19+L$20+L$21+L$35+L23+L24+L25))*0.5508</f>
        <v>3643188.4857466961</v>
      </c>
      <c r="M27" s="102">
        <f>((M$39-M$30-M$31)-(M$3+M$8+M$9+M$10+M$11+M$13+M$14+M$15+M$16+M$17+M$19+M$20+M$21+M$35+M23+M24+M25))*0.5508</f>
        <v>3709601.4161809059</v>
      </c>
      <c r="N27" s="102">
        <f>((N$39-N$30-N$31)-(N$3+N$8+N$9+N$10+N$11+N$13+N$14+N$15+N$16+N$17+N$19+N$20+N$21+N$35+N23+N24+N25))*0.5508</f>
        <v>3777406.1602732441</v>
      </c>
      <c r="O27" s="102">
        <f>((O$39-O$30-O$31)-(O$3+O$8+O$9+O$10+O$11+O$13+O$14+O$15+O$16+O$17+O$19+O$20+O$21+O$35+O23+O24+O25))*0.5508</f>
        <v>3846630.532044549</v>
      </c>
      <c r="Q27" s="7"/>
      <c r="S27" s="2"/>
    </row>
    <row r="28" spans="1:19" x14ac:dyDescent="0.2">
      <c r="A28" s="18" t="s">
        <v>270</v>
      </c>
      <c r="B28" s="18" t="s">
        <v>271</v>
      </c>
      <c r="C28" s="60">
        <v>817062.49</v>
      </c>
      <c r="D28" s="60">
        <v>817062.49</v>
      </c>
      <c r="E28" s="60">
        <v>817062.49</v>
      </c>
      <c r="F28" s="60">
        <v>817062</v>
      </c>
      <c r="G28" s="60">
        <v>817062.49</v>
      </c>
      <c r="H28" s="60">
        <v>847428.09</v>
      </c>
      <c r="I28" s="60">
        <v>817062.49</v>
      </c>
      <c r="J28" s="103">
        <v>906077.38</v>
      </c>
      <c r="K28" s="102">
        <f>((K$39-K$30-K$31)-(K$3+K$8+K$9+K$10+K$11+K$13+K$14+K$15+K$16+K$17+K$19+K$20+K$21+K$35+K$23+K$24+K$25))*0.1845</f>
        <v>1198559.9863098005</v>
      </c>
      <c r="L28" s="102">
        <f>((L$39-L$30-L$31)-(L$3+L$8+L$9+L$10+L$11+L$13+L$14+L$15+L$16+L$17+L$19+L$20+L$21+L$35+L$23+L$24+L$25))*0.1845</f>
        <v>1220349.0842778967</v>
      </c>
      <c r="M28" s="102">
        <f>((M$39-M$30-M$31)-(M$3+M$8+M$9+M$10+M$11+M$13+M$14+M$15+M$16+M$17+M$19+M$20+M$21+M$35+M$23+M$24+M$25))*0.1845</f>
        <v>1242595.2456161531</v>
      </c>
      <c r="N28" s="102">
        <f>((N$39-N$30-N$31)-(N$3+N$8+N$9+N$10+N$11+N$13+N$14+N$15+N$16+N$17+N$19+N$20+N$21+N$35+N$23+N$24+N$25))*0.1845</f>
        <v>1265307.6190457763</v>
      </c>
      <c r="O28" s="102">
        <f>((O$39-O$30-O$31)-(O$3+O$8+O$9+O$10+O$11+O$13+O$14+O$15+O$16+O$17+O$19+O$20+O$21+O$35+O$23+O$24+O$25))*0.1845</f>
        <v>1288495.5213547917</v>
      </c>
      <c r="Q28" s="7"/>
      <c r="S28" s="2"/>
    </row>
    <row r="29" spans="1:19" x14ac:dyDescent="0.2">
      <c r="A29" s="18" t="s">
        <v>272</v>
      </c>
      <c r="B29" s="18" t="s">
        <v>273</v>
      </c>
      <c r="C29" s="19">
        <v>1172230.04</v>
      </c>
      <c r="D29" s="19">
        <v>1172230.04</v>
      </c>
      <c r="E29" s="19">
        <v>1172230.04</v>
      </c>
      <c r="F29" s="19">
        <v>1172230</v>
      </c>
      <c r="G29" s="19">
        <v>1172230.04</v>
      </c>
      <c r="H29" s="19">
        <v>1215795.21</v>
      </c>
      <c r="I29" s="19">
        <v>1172230.04</v>
      </c>
      <c r="J29" s="107">
        <v>1299938.67</v>
      </c>
      <c r="K29" s="102">
        <f>((K$39-K$30-K$31)-(K$3+K$8+K$9+K$10+K$11+K$13+K$14+K$15+K$16+K$17+K$19+K$20+K$21+K$35+K$23+K$24+K$25))*0.2647</f>
        <v>1719560.0453994807</v>
      </c>
      <c r="L29" s="102">
        <f>((L$39-L$30-L$31)-(L$3+L$8+L$9+L$10+L$11+L$13+L$14+L$15+L$16+L$17+L$19+L$20+L$21+L$35+L$23+L$24+L$25))*0.2647</f>
        <v>1750820.6103434104</v>
      </c>
      <c r="M29" s="102">
        <f>((M$39-M$30-M$31)-(M$3+M$8+M$9+M$10+M$11+M$13+M$14+M$15+M$16+M$17+M$19+M$20+M$21+M$35+M$23+M$24+M$25))*0.2647</f>
        <v>1782736.9187782968</v>
      </c>
      <c r="N29" s="102">
        <f>((N$39-N$30-N$31)-(N$3+N$8+N$9+N$10+N$11+N$13+N$14+N$15+N$16+N$17+N$19+N$20+N$21+N$35+N$23+N$24+N$25))*0.2647</f>
        <v>1815322.0962678427</v>
      </c>
      <c r="O29" s="102">
        <f>((O$39-O$30-O$31)-(O$3+O$8+O$9+O$10+O$11+O$13+O$14+O$15+O$16+O$17+O$19+O$20+O$21+O$35+O$23+O$24+O$25))*0.2647</f>
        <v>1848589.5094992595</v>
      </c>
    </row>
    <row r="30" spans="1:19" x14ac:dyDescent="0.2">
      <c r="A30" s="18" t="s">
        <v>274</v>
      </c>
      <c r="B30" s="18" t="s">
        <v>275</v>
      </c>
      <c r="C30" s="19"/>
      <c r="D30" s="19"/>
      <c r="E30" s="19"/>
      <c r="F30" s="19"/>
      <c r="G30" s="19"/>
      <c r="H30" s="19">
        <v>18941</v>
      </c>
      <c r="I30" s="19">
        <v>12716.79</v>
      </c>
      <c r="J30" s="108">
        <v>44647.61</v>
      </c>
      <c r="K30" s="100">
        <f>'uitgaven gewone dienst'!O106+'uitgaven gewone dienst'!O108</f>
        <v>43767.78</v>
      </c>
      <c r="L30" s="100">
        <f>'uitgaven gewone dienst'!P106+'uitgaven gewone dienst'!P108</f>
        <v>42888.01</v>
      </c>
      <c r="M30" s="100">
        <f>'uitgaven gewone dienst'!Q106+'uitgaven gewone dienst'!Q108</f>
        <v>42008.22</v>
      </c>
      <c r="N30" s="100">
        <f>'uitgaven gewone dienst'!R106+'uitgaven gewone dienst'!R108</f>
        <v>41128.410000000003</v>
      </c>
      <c r="O30" s="100">
        <f>'uitgaven gewone dienst'!S106+'uitgaven gewone dienst'!S108</f>
        <v>40248.660000000003</v>
      </c>
    </row>
    <row r="31" spans="1:19" x14ac:dyDescent="0.2">
      <c r="A31" s="18" t="s">
        <v>276</v>
      </c>
      <c r="B31" s="18" t="s">
        <v>277</v>
      </c>
      <c r="C31" s="19"/>
      <c r="D31" s="19"/>
      <c r="E31" s="19"/>
      <c r="F31" s="19"/>
      <c r="G31" s="19"/>
      <c r="H31" s="19">
        <v>27175</v>
      </c>
      <c r="I31" s="19">
        <v>18244.64</v>
      </c>
      <c r="J31" s="109">
        <v>64055.37</v>
      </c>
      <c r="K31" s="100">
        <f>'uitgaven gewone dienst'!O107+'uitgaven gewone dienst'!O109</f>
        <v>62793.14</v>
      </c>
      <c r="L31" s="100">
        <f>'uitgaven gewone dienst'!P107+'uitgaven gewone dienst'!P109</f>
        <v>61530.92</v>
      </c>
      <c r="M31" s="100">
        <f>'uitgaven gewone dienst'!Q107+'uitgaven gewone dienst'!Q109</f>
        <v>60268.7</v>
      </c>
      <c r="N31" s="100">
        <f>'uitgaven gewone dienst'!R107+'uitgaven gewone dienst'!R109</f>
        <v>59006.479999999996</v>
      </c>
      <c r="O31" s="100">
        <f>'uitgaven gewone dienst'!S107+'uitgaven gewone dienst'!S109</f>
        <v>57744.25</v>
      </c>
    </row>
    <row r="32" spans="1:19" x14ac:dyDescent="0.2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  <row r="33" spans="1:15" x14ac:dyDescent="0.2">
      <c r="A33" s="18" t="s">
        <v>278</v>
      </c>
      <c r="B33" s="18" t="s">
        <v>279</v>
      </c>
      <c r="C33" s="60">
        <v>0</v>
      </c>
      <c r="D33" s="60">
        <v>0</v>
      </c>
      <c r="E33" s="60">
        <v>0</v>
      </c>
      <c r="F33" s="18"/>
      <c r="G33" s="60"/>
      <c r="H33" s="60"/>
      <c r="I33" s="60"/>
      <c r="J33" s="60">
        <v>0</v>
      </c>
      <c r="K33" s="18"/>
      <c r="L33" s="18"/>
      <c r="M33" s="18"/>
      <c r="N33" s="18"/>
      <c r="O33" s="18"/>
    </row>
    <row r="34" spans="1:15" x14ac:dyDescent="0.2">
      <c r="A34" s="18" t="s">
        <v>280</v>
      </c>
      <c r="B34" s="18" t="s">
        <v>281</v>
      </c>
      <c r="C34" s="60"/>
      <c r="D34" s="60">
        <v>7382.44</v>
      </c>
      <c r="E34" s="60">
        <v>7382.44</v>
      </c>
      <c r="F34" s="60">
        <v>7382.44</v>
      </c>
      <c r="G34" s="60"/>
      <c r="H34" s="60"/>
      <c r="I34" s="60"/>
      <c r="J34" s="60">
        <v>0</v>
      </c>
      <c r="K34" s="18"/>
      <c r="L34" s="18"/>
      <c r="M34" s="18"/>
      <c r="N34" s="18"/>
      <c r="O34" s="18"/>
    </row>
    <row r="35" spans="1:15" x14ac:dyDescent="0.2">
      <c r="A35" s="18" t="s">
        <v>282</v>
      </c>
      <c r="B35" s="18" t="s">
        <v>283</v>
      </c>
      <c r="C35" s="60">
        <v>15000</v>
      </c>
      <c r="D35" s="60">
        <v>15000</v>
      </c>
      <c r="E35" s="60">
        <v>25500</v>
      </c>
      <c r="F35" s="60">
        <v>25337.13</v>
      </c>
      <c r="G35" s="60">
        <v>15000</v>
      </c>
      <c r="H35" s="60">
        <v>15000</v>
      </c>
      <c r="I35" s="60">
        <v>45000</v>
      </c>
      <c r="J35" s="104">
        <v>15000</v>
      </c>
      <c r="K35" s="19">
        <v>15000</v>
      </c>
      <c r="L35" s="19">
        <v>15000</v>
      </c>
      <c r="M35" s="19">
        <v>15000</v>
      </c>
      <c r="N35" s="19">
        <v>15000</v>
      </c>
      <c r="O35" s="19">
        <v>15000</v>
      </c>
    </row>
    <row r="36" spans="1:15" x14ac:dyDescent="0.2">
      <c r="A36" s="18"/>
      <c r="B36" s="18" t="s">
        <v>284</v>
      </c>
      <c r="C36" s="60"/>
      <c r="D36" s="60"/>
      <c r="E36" s="60"/>
      <c r="F36" s="60"/>
      <c r="G36" s="60"/>
      <c r="H36" s="60"/>
      <c r="I36" s="60"/>
      <c r="J36" s="60"/>
      <c r="K36" s="18"/>
      <c r="L36" s="18"/>
      <c r="M36" s="18"/>
      <c r="N36" s="18"/>
      <c r="O36" s="18"/>
    </row>
    <row r="37" spans="1:15" x14ac:dyDescent="0.2">
      <c r="A37" s="18"/>
      <c r="B37" s="18"/>
      <c r="C37" s="60"/>
      <c r="D37" s="60"/>
      <c r="E37" s="60"/>
      <c r="F37" s="60"/>
      <c r="G37" s="60"/>
      <c r="H37" s="60"/>
      <c r="I37" s="60"/>
      <c r="J37" s="60"/>
      <c r="K37" s="18"/>
      <c r="L37" s="18"/>
      <c r="M37" s="18"/>
      <c r="N37" s="18"/>
      <c r="O37" s="18"/>
    </row>
    <row r="38" spans="1:15" x14ac:dyDescent="0.2">
      <c r="A38" s="18"/>
      <c r="B38" s="22" t="s">
        <v>285</v>
      </c>
      <c r="C38" s="23">
        <f t="shared" ref="C38:H38" si="15">SUM(C3:C35)</f>
        <v>11399437.560000002</v>
      </c>
      <c r="D38" s="23">
        <f t="shared" si="15"/>
        <v>13032982.529999999</v>
      </c>
      <c r="E38" s="23">
        <f t="shared" si="15"/>
        <v>13386893.520000001</v>
      </c>
      <c r="F38" s="23">
        <f t="shared" si="15"/>
        <v>12926771.890000001</v>
      </c>
      <c r="G38" s="23">
        <f t="shared" si="15"/>
        <v>10811839.66</v>
      </c>
      <c r="H38" s="23">
        <f t="shared" si="15"/>
        <v>11022538.84</v>
      </c>
      <c r="I38" s="23">
        <f>SUM(I2:I37)</f>
        <v>11642143.150000002</v>
      </c>
      <c r="J38" s="23">
        <f t="shared" ref="J38" si="16">SUM(J3:J35)</f>
        <v>11494174.339999998</v>
      </c>
      <c r="K38" s="19">
        <f>SUM(K3:K35)</f>
        <v>11707299.210600002</v>
      </c>
      <c r="L38" s="19">
        <f t="shared" ref="L38:O38" si="17">SUM(L3:L35)</f>
        <v>11924844.876612002</v>
      </c>
      <c r="M38" s="19">
        <f t="shared" si="17"/>
        <v>12146899.622144235</v>
      </c>
      <c r="N38" s="19">
        <f t="shared" si="17"/>
        <v>12373553.66958712</v>
      </c>
      <c r="O38" s="19">
        <f t="shared" si="17"/>
        <v>12604899.034978863</v>
      </c>
    </row>
    <row r="39" spans="1:15" x14ac:dyDescent="0.2">
      <c r="A39" s="18"/>
      <c r="B39" s="22" t="s">
        <v>286</v>
      </c>
      <c r="C39" s="65">
        <f>'uitgaven gewone dienst'!G118</f>
        <v>10652269.330000004</v>
      </c>
      <c r="D39" s="65">
        <f>'uitgaven gewone dienst'!H118</f>
        <v>12046708.810000004</v>
      </c>
      <c r="E39" s="65">
        <f>'uitgaven gewone dienst'!I118</f>
        <v>11399597.300000001</v>
      </c>
      <c r="F39" s="65">
        <f>'uitgaven gewone dienst'!J121</f>
        <v>11315079.779999999</v>
      </c>
      <c r="G39" s="65">
        <f>'uitgaven gewone dienst'!K118</f>
        <v>10799832.309999997</v>
      </c>
      <c r="H39" s="65">
        <f>'uitgaven gewone dienst'!L118</f>
        <v>11022538.839999998</v>
      </c>
      <c r="I39" s="65">
        <f>'uitgaven gewone dienst'!M118</f>
        <v>10419051.209999999</v>
      </c>
      <c r="J39" s="65">
        <f>'uitgaven gewone dienst'!N118</f>
        <v>11494174.339999994</v>
      </c>
      <c r="K39" s="65">
        <f>'uitgaven gewone dienst'!O121</f>
        <v>11707299.210600002</v>
      </c>
      <c r="L39" s="65">
        <f>'uitgaven gewone dienst'!P121</f>
        <v>11924844.876612004</v>
      </c>
      <c r="M39" s="65">
        <f>'uitgaven gewone dienst'!Q121</f>
        <v>12146899.622144237</v>
      </c>
      <c r="N39" s="65">
        <f>'uitgaven gewone dienst'!R121</f>
        <v>12373553.669587122</v>
      </c>
      <c r="O39" s="65">
        <f>'uitgaven gewone dienst'!S121</f>
        <v>12604899.034978863</v>
      </c>
    </row>
    <row r="40" spans="1:15" ht="13.5" thickBot="1" x14ac:dyDescent="0.25">
      <c r="J40" s="97"/>
      <c r="K40" s="18"/>
      <c r="L40" s="18"/>
      <c r="M40" s="18"/>
      <c r="N40" s="18"/>
      <c r="O40" s="18"/>
    </row>
    <row r="41" spans="1:15" ht="13.5" thickBot="1" x14ac:dyDescent="0.25">
      <c r="B41" s="32" t="s">
        <v>287</v>
      </c>
      <c r="C41" s="64">
        <f t="shared" ref="C41:G41" si="18">C38-C39</f>
        <v>747168.22999999858</v>
      </c>
      <c r="D41" s="64">
        <f t="shared" ref="D41:F41" si="19">D38-D39</f>
        <v>986273.71999999508</v>
      </c>
      <c r="E41" s="64">
        <f t="shared" si="19"/>
        <v>1987296.2200000007</v>
      </c>
      <c r="F41" s="64">
        <f t="shared" si="19"/>
        <v>1611692.1100000013</v>
      </c>
      <c r="G41" s="64">
        <f t="shared" si="18"/>
        <v>12007.350000003353</v>
      </c>
      <c r="H41" s="64">
        <f t="shared" ref="H41:O41" si="20">H38-H39</f>
        <v>0</v>
      </c>
      <c r="I41" s="64">
        <f t="shared" si="20"/>
        <v>1223091.9400000032</v>
      </c>
      <c r="J41" s="64">
        <f t="shared" si="20"/>
        <v>0</v>
      </c>
      <c r="K41" s="98">
        <f t="shared" si="20"/>
        <v>0</v>
      </c>
      <c r="L41" s="98">
        <f t="shared" si="20"/>
        <v>0</v>
      </c>
      <c r="M41" s="98">
        <f t="shared" si="20"/>
        <v>0</v>
      </c>
      <c r="N41" s="98">
        <f t="shared" si="20"/>
        <v>0</v>
      </c>
      <c r="O41" s="98">
        <f t="shared" si="20"/>
        <v>0</v>
      </c>
    </row>
    <row r="42" spans="1:15" x14ac:dyDescent="0.2">
      <c r="C42" s="12"/>
      <c r="D42" s="12"/>
      <c r="E42" s="12"/>
      <c r="F42" s="12"/>
      <c r="G42" s="12"/>
      <c r="H42" s="12"/>
      <c r="I42" s="12"/>
      <c r="J42" s="12"/>
    </row>
    <row r="43" spans="1:15" x14ac:dyDescent="0.2">
      <c r="B43" s="69"/>
      <c r="C43" s="2"/>
      <c r="D43" s="7" t="s">
        <v>200</v>
      </c>
      <c r="E43" s="7" t="s">
        <v>200</v>
      </c>
      <c r="F43" s="7"/>
      <c r="G43" s="2"/>
      <c r="H43" s="2"/>
      <c r="I43" s="2"/>
      <c r="J43" s="2"/>
      <c r="K43" s="7"/>
    </row>
    <row r="44" spans="1:15" x14ac:dyDescent="0.2">
      <c r="B44" s="69"/>
      <c r="K44" s="7"/>
    </row>
    <row r="45" spans="1:15" x14ac:dyDescent="0.2">
      <c r="B45" s="69"/>
      <c r="K45" s="7"/>
    </row>
    <row r="46" spans="1:15" x14ac:dyDescent="0.2">
      <c r="I46" s="2"/>
    </row>
  </sheetData>
  <phoneticPr fontId="2" type="noConversion"/>
  <printOptions gridLines="1"/>
  <pageMargins left="0.21" right="0.23" top="0.98425196850393704" bottom="0.98425196850393704" header="0.51181102362204722" footer="0.51181102362204722"/>
  <pageSetup paperSize="9" scale="90" orientation="landscape" r:id="rId1"/>
  <headerFooter alignWithMargins="0">
    <oddHeader>&amp;C&amp;F / 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2"/>
  <sheetViews>
    <sheetView zoomScaleNormal="100" workbookViewId="0">
      <selection activeCell="J30" sqref="J30"/>
    </sheetView>
  </sheetViews>
  <sheetFormatPr defaultRowHeight="12.75" x14ac:dyDescent="0.2"/>
  <cols>
    <col min="1" max="1" width="18.85546875" style="32" bestFit="1" customWidth="1"/>
    <col min="2" max="2" width="56.42578125" bestFit="1" customWidth="1"/>
    <col min="3" max="3" width="17.7109375" style="13" bestFit="1" customWidth="1"/>
    <col min="4" max="4" width="17.7109375" style="13" customWidth="1"/>
    <col min="5" max="6" width="16.140625" customWidth="1"/>
    <col min="7" max="7" width="24.85546875" bestFit="1" customWidth="1"/>
    <col min="8" max="8" width="15.7109375" customWidth="1"/>
  </cols>
  <sheetData>
    <row r="1" spans="1:11" ht="27" customHeight="1" x14ac:dyDescent="0.2">
      <c r="A1" s="169"/>
      <c r="B1" s="66" t="s">
        <v>223</v>
      </c>
      <c r="C1" s="170" t="s">
        <v>9</v>
      </c>
      <c r="D1" s="171" t="s">
        <v>10</v>
      </c>
      <c r="E1" s="171" t="s">
        <v>11</v>
      </c>
      <c r="F1" s="172" t="s">
        <v>12</v>
      </c>
      <c r="G1" s="66">
        <v>2027</v>
      </c>
      <c r="H1" s="66">
        <v>2028</v>
      </c>
      <c r="I1" s="66">
        <v>2029</v>
      </c>
      <c r="J1" s="66">
        <v>2030</v>
      </c>
      <c r="K1" s="66">
        <v>2031</v>
      </c>
    </row>
    <row r="2" spans="1:11" x14ac:dyDescent="0.2">
      <c r="A2" s="32" t="s">
        <v>288</v>
      </c>
      <c r="B2" t="s">
        <v>289</v>
      </c>
      <c r="C2" s="13">
        <v>34000</v>
      </c>
      <c r="D2" s="62">
        <v>96397.56</v>
      </c>
      <c r="E2" s="62">
        <v>96397.56</v>
      </c>
    </row>
    <row r="3" spans="1:11" x14ac:dyDescent="0.2">
      <c r="B3" t="s">
        <v>290</v>
      </c>
      <c r="C3" s="34">
        <v>40000</v>
      </c>
      <c r="D3" s="75">
        <v>40000</v>
      </c>
      <c r="E3" s="75">
        <v>40000</v>
      </c>
      <c r="G3" s="12"/>
    </row>
    <row r="4" spans="1:11" x14ac:dyDescent="0.2">
      <c r="B4" s="12" t="s">
        <v>291</v>
      </c>
      <c r="C4" s="13">
        <v>6848600</v>
      </c>
      <c r="D4" s="62">
        <v>9141621.1500000004</v>
      </c>
      <c r="E4" s="62">
        <v>9141621.1500000004</v>
      </c>
    </row>
    <row r="5" spans="1:11" x14ac:dyDescent="0.2">
      <c r="B5" s="12" t="s">
        <v>292</v>
      </c>
      <c r="D5" s="62">
        <v>800000</v>
      </c>
      <c r="E5" s="62">
        <v>800000</v>
      </c>
    </row>
    <row r="6" spans="1:11" x14ac:dyDescent="0.2">
      <c r="A6" s="32" t="s">
        <v>293</v>
      </c>
      <c r="B6" s="12" t="s">
        <v>294</v>
      </c>
      <c r="C6" s="13">
        <v>20000</v>
      </c>
      <c r="D6" s="62">
        <v>20000</v>
      </c>
      <c r="E6" s="62">
        <v>20000</v>
      </c>
      <c r="F6" s="34"/>
      <c r="G6" s="34"/>
    </row>
    <row r="7" spans="1:11" x14ac:dyDescent="0.2">
      <c r="B7" t="s">
        <v>295</v>
      </c>
      <c r="C7" s="13">
        <v>2000</v>
      </c>
      <c r="D7" s="62">
        <v>2000</v>
      </c>
      <c r="E7" s="34">
        <v>1280.3900000000001</v>
      </c>
      <c r="F7" s="34"/>
      <c r="G7" s="13"/>
    </row>
    <row r="8" spans="1:11" x14ac:dyDescent="0.2">
      <c r="B8" t="s">
        <v>296</v>
      </c>
      <c r="C8" s="13">
        <v>12000</v>
      </c>
      <c r="D8" s="62">
        <v>12000</v>
      </c>
      <c r="E8">
        <v>12008.19</v>
      </c>
      <c r="G8" s="12"/>
    </row>
    <row r="9" spans="1:11" x14ac:dyDescent="0.2">
      <c r="A9" s="32" t="s">
        <v>297</v>
      </c>
      <c r="B9" t="s">
        <v>298</v>
      </c>
      <c r="C9" s="13">
        <v>88000</v>
      </c>
      <c r="D9" s="62">
        <v>88000</v>
      </c>
      <c r="E9">
        <v>86931.64</v>
      </c>
      <c r="G9" s="12"/>
    </row>
    <row r="10" spans="1:11" x14ac:dyDescent="0.2">
      <c r="B10" t="s">
        <v>299</v>
      </c>
      <c r="C10" s="13">
        <v>29000</v>
      </c>
      <c r="D10" s="62">
        <v>29000</v>
      </c>
      <c r="E10">
        <v>27860.73</v>
      </c>
      <c r="G10" s="12"/>
    </row>
    <row r="11" spans="1:11" x14ac:dyDescent="0.2">
      <c r="B11" t="s">
        <v>300</v>
      </c>
      <c r="C11" s="13">
        <v>28000</v>
      </c>
      <c r="D11" s="62">
        <v>28000</v>
      </c>
      <c r="E11" s="62">
        <v>28000</v>
      </c>
    </row>
    <row r="12" spans="1:11" x14ac:dyDescent="0.2">
      <c r="B12" t="s">
        <v>301</v>
      </c>
      <c r="C12" s="13">
        <v>16000</v>
      </c>
      <c r="D12" s="62">
        <v>16000</v>
      </c>
      <c r="E12" s="62">
        <v>16000</v>
      </c>
    </row>
    <row r="13" spans="1:11" x14ac:dyDescent="0.2">
      <c r="B13" t="s">
        <v>302</v>
      </c>
      <c r="C13" s="13">
        <v>40000</v>
      </c>
      <c r="D13" s="62">
        <v>40000</v>
      </c>
      <c r="E13" s="62">
        <v>40000</v>
      </c>
    </row>
    <row r="14" spans="1:11" x14ac:dyDescent="0.2">
      <c r="B14" s="12" t="s">
        <v>303</v>
      </c>
      <c r="C14" s="34">
        <v>6000</v>
      </c>
      <c r="D14" s="75">
        <v>6000</v>
      </c>
      <c r="E14" s="75">
        <v>6000</v>
      </c>
    </row>
    <row r="15" spans="1:11" x14ac:dyDescent="0.2">
      <c r="A15" s="32" t="s">
        <v>304</v>
      </c>
      <c r="B15" s="12" t="s">
        <v>305</v>
      </c>
      <c r="C15" s="34">
        <v>2000</v>
      </c>
      <c r="D15" s="75">
        <v>2000</v>
      </c>
      <c r="E15" s="75">
        <v>2000</v>
      </c>
      <c r="G15" s="12"/>
    </row>
    <row r="16" spans="1:11" x14ac:dyDescent="0.2">
      <c r="B16" s="12" t="s">
        <v>306</v>
      </c>
      <c r="C16" s="34">
        <v>8000</v>
      </c>
      <c r="D16" s="75">
        <v>8000</v>
      </c>
      <c r="E16">
        <v>6043.95</v>
      </c>
    </row>
    <row r="17" spans="1:11" x14ac:dyDescent="0.2">
      <c r="A17" s="183" t="s">
        <v>307</v>
      </c>
      <c r="B17" s="184" t="s">
        <v>308</v>
      </c>
      <c r="C17" s="185">
        <v>20000</v>
      </c>
      <c r="D17" s="186">
        <v>20000</v>
      </c>
      <c r="E17" s="187">
        <v>24614.59</v>
      </c>
      <c r="G17" s="184"/>
      <c r="H17" s="187"/>
      <c r="I17" s="187"/>
      <c r="J17" s="187"/>
      <c r="K17" s="187"/>
    </row>
    <row r="18" spans="1:11" x14ac:dyDescent="0.2">
      <c r="C18" s="33">
        <f>SUM(C2:C17)</f>
        <v>7193600</v>
      </c>
      <c r="D18" s="76">
        <f>SUM(D2:D17)</f>
        <v>10349018.710000001</v>
      </c>
      <c r="E18" s="76">
        <f>SUM(E2:E17)</f>
        <v>10348758.200000001</v>
      </c>
      <c r="G18" s="93">
        <v>300000</v>
      </c>
      <c r="H18" s="93">
        <v>300000</v>
      </c>
      <c r="I18" s="93">
        <v>300000</v>
      </c>
      <c r="J18" s="93">
        <v>300000</v>
      </c>
      <c r="K18" s="93">
        <v>300000</v>
      </c>
    </row>
    <row r="19" spans="1:11" x14ac:dyDescent="0.2">
      <c r="A19" s="32" t="s">
        <v>288</v>
      </c>
    </row>
    <row r="20" spans="1:11" x14ac:dyDescent="0.2">
      <c r="A20" s="32" t="s">
        <v>293</v>
      </c>
      <c r="B20" s="12" t="s">
        <v>309</v>
      </c>
      <c r="C20" s="13" t="s">
        <v>310</v>
      </c>
      <c r="F20" s="95">
        <v>7600</v>
      </c>
    </row>
    <row r="21" spans="1:11" x14ac:dyDescent="0.2">
      <c r="B21" t="s">
        <v>311</v>
      </c>
      <c r="C21" s="13" t="s">
        <v>310</v>
      </c>
      <c r="F21" s="94">
        <v>6000</v>
      </c>
      <c r="G21" t="s">
        <v>312</v>
      </c>
    </row>
    <row r="22" spans="1:11" x14ac:dyDescent="0.2">
      <c r="B22" s="12" t="s">
        <v>313</v>
      </c>
      <c r="C22" s="34" t="s">
        <v>314</v>
      </c>
      <c r="F22" s="94">
        <v>7000</v>
      </c>
      <c r="G22" s="12" t="s">
        <v>315</v>
      </c>
    </row>
    <row r="23" spans="1:11" x14ac:dyDescent="0.2">
      <c r="F23" s="92"/>
    </row>
    <row r="24" spans="1:11" x14ac:dyDescent="0.2">
      <c r="A24" s="32" t="s">
        <v>297</v>
      </c>
      <c r="B24" t="s">
        <v>300</v>
      </c>
      <c r="F24" s="94">
        <v>40000</v>
      </c>
    </row>
    <row r="25" spans="1:11" x14ac:dyDescent="0.2">
      <c r="B25" t="s">
        <v>301</v>
      </c>
      <c r="F25" s="94">
        <v>20000</v>
      </c>
    </row>
    <row r="26" spans="1:11" x14ac:dyDescent="0.2">
      <c r="B26" s="12" t="s">
        <v>303</v>
      </c>
      <c r="F26" s="95">
        <v>0</v>
      </c>
    </row>
    <row r="27" spans="1:11" x14ac:dyDescent="0.2">
      <c r="A27" s="32" t="s">
        <v>304</v>
      </c>
      <c r="B27" s="12" t="s">
        <v>316</v>
      </c>
      <c r="C27" s="13" t="s">
        <v>317</v>
      </c>
      <c r="F27" s="94">
        <v>8500</v>
      </c>
      <c r="G27" t="s">
        <v>318</v>
      </c>
    </row>
    <row r="28" spans="1:11" x14ac:dyDescent="0.2">
      <c r="B28" s="12" t="s">
        <v>319</v>
      </c>
      <c r="C28" s="13" t="s">
        <v>317</v>
      </c>
      <c r="F28" s="94">
        <v>2500</v>
      </c>
    </row>
    <row r="29" spans="1:11" x14ac:dyDescent="0.2">
      <c r="A29" s="32" t="s">
        <v>307</v>
      </c>
      <c r="B29" s="12" t="s">
        <v>320</v>
      </c>
      <c r="C29" s="13" t="s">
        <v>314</v>
      </c>
      <c r="F29" s="94">
        <v>108000</v>
      </c>
    </row>
    <row r="30" spans="1:11" x14ac:dyDescent="0.2">
      <c r="B30" s="12" t="s">
        <v>321</v>
      </c>
      <c r="C30" s="13" t="s">
        <v>322</v>
      </c>
      <c r="F30" s="94">
        <v>160000</v>
      </c>
    </row>
    <row r="31" spans="1:11" x14ac:dyDescent="0.2">
      <c r="B31" s="12" t="s">
        <v>323</v>
      </c>
      <c r="C31" s="13" t="s">
        <v>310</v>
      </c>
      <c r="F31" s="188">
        <v>30000</v>
      </c>
    </row>
    <row r="32" spans="1:11" x14ac:dyDescent="0.2">
      <c r="F32" s="93">
        <f>SUM(F20:F31)</f>
        <v>389600</v>
      </c>
    </row>
  </sheetData>
  <phoneticPr fontId="2" type="noConversion"/>
  <printOptions gridLines="1"/>
  <pageMargins left="0.39370078740157483" right="0.39370078740157483" top="0.57999999999999996" bottom="0.61" header="0.28999999999999998" footer="0.51181102362204722"/>
  <pageSetup paperSize="9" orientation="landscape" r:id="rId1"/>
  <headerFooter alignWithMargins="0">
    <oddHeader>&amp;C&amp;F / 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8"/>
  <sheetViews>
    <sheetView zoomScale="120" zoomScaleNormal="120" workbookViewId="0">
      <pane ySplit="1" topLeftCell="A2" activePane="bottomLeft" state="frozen"/>
      <selection pane="bottomLeft" activeCell="N27" sqref="N27"/>
    </sheetView>
  </sheetViews>
  <sheetFormatPr defaultRowHeight="12.75" x14ac:dyDescent="0.2"/>
  <cols>
    <col min="1" max="1" width="14.5703125" bestFit="1" customWidth="1"/>
    <col min="2" max="2" width="47.7109375" bestFit="1" customWidth="1"/>
    <col min="3" max="3" width="0.5703125" customWidth="1"/>
    <col min="4" max="4" width="15.140625" customWidth="1"/>
    <col min="5" max="5" width="14.5703125" bestFit="1" customWidth="1"/>
    <col min="6" max="8" width="15.140625" hidden="1" customWidth="1"/>
    <col min="9" max="9" width="14.5703125" bestFit="1" customWidth="1"/>
    <col min="10" max="10" width="13.42578125" customWidth="1"/>
    <col min="11" max="11" width="12.7109375" customWidth="1"/>
    <col min="12" max="12" width="19.140625" customWidth="1"/>
    <col min="13" max="17" width="10.28515625" bestFit="1" customWidth="1"/>
    <col min="18" max="18" width="10.140625" bestFit="1" customWidth="1"/>
  </cols>
  <sheetData>
    <row r="1" spans="1:18" ht="45.75" customHeight="1" x14ac:dyDescent="0.2">
      <c r="A1" s="17" t="s">
        <v>0</v>
      </c>
      <c r="B1" s="15" t="s">
        <v>223</v>
      </c>
      <c r="C1" s="37" t="s">
        <v>2</v>
      </c>
      <c r="D1" s="16" t="s">
        <v>4</v>
      </c>
      <c r="E1" s="37" t="s">
        <v>5</v>
      </c>
      <c r="F1" s="37" t="s">
        <v>6</v>
      </c>
      <c r="G1" s="37" t="s">
        <v>7</v>
      </c>
      <c r="H1" s="37" t="s">
        <v>8</v>
      </c>
      <c r="I1" s="37" t="s">
        <v>9</v>
      </c>
      <c r="J1" s="37" t="s">
        <v>361</v>
      </c>
      <c r="K1" s="37" t="s">
        <v>362</v>
      </c>
      <c r="L1" s="37" t="s">
        <v>12</v>
      </c>
      <c r="M1" s="168">
        <v>2027</v>
      </c>
      <c r="N1" s="168">
        <v>2028</v>
      </c>
      <c r="O1" s="168">
        <v>2029</v>
      </c>
      <c r="P1" s="168">
        <v>2030</v>
      </c>
      <c r="Q1" s="168">
        <v>2031</v>
      </c>
    </row>
    <row r="2" spans="1:18" x14ac:dyDescent="0.2">
      <c r="A2" s="18"/>
      <c r="B2" s="18"/>
      <c r="C2" s="19"/>
      <c r="D2" s="19"/>
      <c r="E2" s="12" t="s">
        <v>200</v>
      </c>
      <c r="F2" s="12" t="s">
        <v>324</v>
      </c>
      <c r="G2" s="12"/>
      <c r="H2" s="12"/>
      <c r="I2" s="19"/>
      <c r="J2" s="19"/>
      <c r="K2" s="19"/>
      <c r="L2" s="174"/>
      <c r="M2" s="180"/>
    </row>
    <row r="3" spans="1:18" x14ac:dyDescent="0.2">
      <c r="A3" s="18"/>
      <c r="B3" s="20" t="s">
        <v>225</v>
      </c>
      <c r="C3" s="60">
        <v>42544.53</v>
      </c>
      <c r="D3" s="19">
        <v>51079.7</v>
      </c>
      <c r="E3" s="60">
        <v>914.59</v>
      </c>
      <c r="F3" s="60">
        <v>0</v>
      </c>
      <c r="G3" s="60">
        <v>0</v>
      </c>
      <c r="H3" s="60">
        <v>93042.62</v>
      </c>
      <c r="I3" s="60">
        <v>12739.89</v>
      </c>
      <c r="J3" s="60">
        <v>12739.89</v>
      </c>
      <c r="K3" s="60">
        <v>12739.91</v>
      </c>
      <c r="L3" s="175">
        <v>198567.12</v>
      </c>
      <c r="M3" s="180"/>
    </row>
    <row r="4" spans="1:18" x14ac:dyDescent="0.2">
      <c r="A4" s="18"/>
      <c r="B4" s="18"/>
      <c r="C4" s="18"/>
      <c r="D4" s="18"/>
      <c r="E4" s="18"/>
      <c r="F4" s="19"/>
      <c r="G4" s="19"/>
      <c r="H4" s="19"/>
      <c r="I4" s="18"/>
      <c r="J4" s="18"/>
      <c r="K4" s="18"/>
      <c r="L4" s="176"/>
      <c r="M4" s="181"/>
      <c r="R4" s="2"/>
    </row>
    <row r="5" spans="1:18" x14ac:dyDescent="0.2">
      <c r="A5" s="20" t="s">
        <v>325</v>
      </c>
      <c r="B5" s="20" t="s">
        <v>326</v>
      </c>
      <c r="C5" s="18"/>
      <c r="D5" s="18"/>
      <c r="E5" s="18"/>
      <c r="F5" s="19">
        <v>29140.73</v>
      </c>
      <c r="G5" s="19">
        <v>16387.36</v>
      </c>
      <c r="H5" s="19">
        <v>16387.36</v>
      </c>
      <c r="I5" s="18"/>
      <c r="J5" s="18"/>
      <c r="K5" s="18"/>
      <c r="L5" s="176"/>
      <c r="M5" s="181"/>
      <c r="R5" s="2"/>
    </row>
    <row r="6" spans="1:18" x14ac:dyDescent="0.2">
      <c r="A6" s="18" t="s">
        <v>327</v>
      </c>
      <c r="B6" s="20" t="s">
        <v>328</v>
      </c>
      <c r="C6" s="21">
        <v>147314.47</v>
      </c>
      <c r="D6" s="21">
        <v>147314.48000000001</v>
      </c>
      <c r="E6" s="21">
        <v>184289.64933599997</v>
      </c>
      <c r="F6" s="21">
        <v>184289.64933599997</v>
      </c>
      <c r="G6" s="21">
        <v>184289.64933599997</v>
      </c>
      <c r="H6" s="21">
        <v>184289.64933599997</v>
      </c>
      <c r="I6" s="38">
        <v>184289.64</v>
      </c>
      <c r="J6" s="38">
        <v>1836689.64</v>
      </c>
      <c r="K6" s="38">
        <v>1836689.64</v>
      </c>
      <c r="L6" s="177">
        <v>105220.91030399999</v>
      </c>
      <c r="M6" s="173">
        <f>$A$24*'uitgaven buitengewone dienst'!G$18</f>
        <v>165240</v>
      </c>
      <c r="N6" s="173">
        <f>$A$24*'uitgaven buitengewone dienst'!H$18</f>
        <v>165240</v>
      </c>
      <c r="O6" s="173">
        <f>$A$24*'uitgaven buitengewone dienst'!I$18</f>
        <v>165240</v>
      </c>
      <c r="P6" s="173">
        <f>$A$24*'uitgaven buitengewone dienst'!J$18</f>
        <v>165240</v>
      </c>
      <c r="Q6" s="173">
        <f>$A$24*'uitgaven buitengewone dienst'!K$18</f>
        <v>165240</v>
      </c>
      <c r="R6" s="2"/>
    </row>
    <row r="7" spans="1:18" x14ac:dyDescent="0.2">
      <c r="A7" s="18" t="s">
        <v>329</v>
      </c>
      <c r="B7" s="20" t="s">
        <v>330</v>
      </c>
      <c r="C7" s="21">
        <v>49345.53</v>
      </c>
      <c r="D7" s="21">
        <v>49346</v>
      </c>
      <c r="E7" s="21">
        <v>61731.009989999999</v>
      </c>
      <c r="F7" s="21">
        <v>61731.009989999999</v>
      </c>
      <c r="G7" s="21">
        <v>61731.009989999999</v>
      </c>
      <c r="H7" s="21">
        <v>61731.009989999999</v>
      </c>
      <c r="I7" s="38">
        <v>61731.01</v>
      </c>
      <c r="J7" s="38">
        <v>61731.01</v>
      </c>
      <c r="K7" s="38">
        <v>61731.01</v>
      </c>
      <c r="L7" s="177">
        <v>35245.566359999997</v>
      </c>
      <c r="M7" s="173">
        <f>$A$25*'uitgaven buitengewone dienst'!G$18</f>
        <v>55350</v>
      </c>
      <c r="N7" s="173">
        <f>$A$25*'uitgaven buitengewone dienst'!H$18</f>
        <v>55350</v>
      </c>
      <c r="O7" s="173">
        <f>$A$25*'uitgaven buitengewone dienst'!I$18</f>
        <v>55350</v>
      </c>
      <c r="P7" s="173">
        <f>$A$25*'uitgaven buitengewone dienst'!J$18</f>
        <v>55350</v>
      </c>
      <c r="Q7" s="173">
        <f>$A$25*'uitgaven buitengewone dienst'!K$18</f>
        <v>55350</v>
      </c>
      <c r="R7" s="2"/>
    </row>
    <row r="8" spans="1:18" x14ac:dyDescent="0.2">
      <c r="A8" s="18" t="s">
        <v>331</v>
      </c>
      <c r="B8" s="20" t="s">
        <v>332</v>
      </c>
      <c r="C8" s="21">
        <v>70795.460000000006</v>
      </c>
      <c r="D8" s="21">
        <v>70795</v>
      </c>
      <c r="E8" s="21">
        <v>88564.76067399999</v>
      </c>
      <c r="F8" s="21">
        <v>88564.76067399999</v>
      </c>
      <c r="G8" s="21">
        <v>88564.76067399999</v>
      </c>
      <c r="H8" s="21">
        <v>88564.76067399999</v>
      </c>
      <c r="I8" s="38">
        <v>88564.76</v>
      </c>
      <c r="J8" s="38">
        <v>88564.76</v>
      </c>
      <c r="K8" s="38">
        <v>88564.76</v>
      </c>
      <c r="L8" s="177">
        <v>50566.403336000003</v>
      </c>
      <c r="M8" s="173">
        <f>$A$26*'uitgaven buitengewone dienst'!G$18</f>
        <v>79410</v>
      </c>
      <c r="N8" s="173">
        <f>$A$26*'uitgaven buitengewone dienst'!H$18</f>
        <v>79410</v>
      </c>
      <c r="O8" s="173">
        <f>$A$26*'uitgaven buitengewone dienst'!I$18</f>
        <v>79410</v>
      </c>
      <c r="P8" s="173">
        <f>$A$26*'uitgaven buitengewone dienst'!J$18</f>
        <v>79410</v>
      </c>
      <c r="Q8" s="173">
        <f>$A$26*'uitgaven buitengewone dienst'!K$18</f>
        <v>79410</v>
      </c>
      <c r="R8" s="7"/>
    </row>
    <row r="9" spans="1:18" x14ac:dyDescent="0.2">
      <c r="A9" s="18" t="s">
        <v>333</v>
      </c>
      <c r="B9" s="18" t="s">
        <v>334</v>
      </c>
      <c r="C9" s="18"/>
      <c r="D9" s="18">
        <v>2500</v>
      </c>
      <c r="E9" s="18"/>
      <c r="F9" s="19">
        <v>3900</v>
      </c>
      <c r="G9" s="19">
        <v>3900</v>
      </c>
      <c r="H9" s="19">
        <v>3900</v>
      </c>
      <c r="I9" s="18"/>
      <c r="J9" s="18"/>
      <c r="K9" s="18"/>
      <c r="L9" s="176"/>
      <c r="M9" s="180"/>
      <c r="R9" s="7"/>
    </row>
    <row r="10" spans="1:18" x14ac:dyDescent="0.2">
      <c r="A10" s="18" t="s">
        <v>335</v>
      </c>
      <c r="B10" s="18" t="s">
        <v>336</v>
      </c>
      <c r="C10" s="18"/>
      <c r="D10" s="18"/>
      <c r="E10" s="173">
        <v>2000000</v>
      </c>
      <c r="F10" s="19">
        <v>0</v>
      </c>
      <c r="G10" s="19">
        <v>0</v>
      </c>
      <c r="H10" s="19">
        <v>0</v>
      </c>
      <c r="I10" s="19">
        <v>5000000</v>
      </c>
      <c r="J10" s="19">
        <v>5000000</v>
      </c>
      <c r="K10" s="19">
        <v>5000000</v>
      </c>
      <c r="L10" s="174"/>
      <c r="M10" s="180"/>
      <c r="R10" s="7"/>
    </row>
    <row r="11" spans="1:18" x14ac:dyDescent="0.2">
      <c r="A11" s="18" t="s">
        <v>337</v>
      </c>
      <c r="B11" s="18" t="s">
        <v>338</v>
      </c>
      <c r="C11" s="18"/>
      <c r="D11" s="18"/>
      <c r="E11" s="18"/>
      <c r="F11" s="19"/>
      <c r="G11" s="19"/>
      <c r="H11" s="19"/>
      <c r="I11" s="19"/>
      <c r="J11" s="19">
        <v>553500</v>
      </c>
      <c r="K11" s="19">
        <v>553500</v>
      </c>
      <c r="L11" s="174"/>
      <c r="M11" s="180"/>
      <c r="R11" s="7"/>
    </row>
    <row r="12" spans="1:18" x14ac:dyDescent="0.2">
      <c r="A12" s="18" t="s">
        <v>339</v>
      </c>
      <c r="B12" s="18" t="s">
        <v>340</v>
      </c>
      <c r="C12" s="18"/>
      <c r="D12" s="18"/>
      <c r="E12" s="18"/>
      <c r="F12" s="19"/>
      <c r="G12" s="19"/>
      <c r="H12" s="19"/>
      <c r="I12" s="19"/>
      <c r="J12" s="19">
        <v>794100</v>
      </c>
      <c r="K12" s="19">
        <v>794100</v>
      </c>
      <c r="L12" s="174"/>
      <c r="M12" s="180"/>
      <c r="R12" s="7"/>
    </row>
    <row r="13" spans="1:18" x14ac:dyDescent="0.2">
      <c r="A13" s="20" t="s">
        <v>341</v>
      </c>
      <c r="B13" s="20" t="s">
        <v>342</v>
      </c>
      <c r="C13" s="18"/>
      <c r="D13" s="18"/>
      <c r="E13" s="18"/>
      <c r="F13" s="19"/>
      <c r="G13" s="19"/>
      <c r="H13" s="19"/>
      <c r="I13" s="19">
        <v>1848600</v>
      </c>
      <c r="J13" s="19">
        <v>2200000</v>
      </c>
      <c r="K13" s="19">
        <v>2200000</v>
      </c>
      <c r="L13" s="174"/>
      <c r="M13" s="180"/>
      <c r="R13" s="7"/>
    </row>
    <row r="14" spans="1:18" x14ac:dyDescent="0.2">
      <c r="A14" s="20"/>
      <c r="B14" s="20"/>
      <c r="C14" s="18"/>
      <c r="D14" s="18"/>
      <c r="E14" s="18"/>
      <c r="F14" s="19"/>
      <c r="G14" s="19"/>
      <c r="H14" s="19"/>
      <c r="I14" s="19"/>
      <c r="J14" s="19"/>
      <c r="K14" s="19"/>
      <c r="L14" s="174"/>
      <c r="M14" s="180"/>
      <c r="R14" s="7"/>
    </row>
    <row r="15" spans="1:18" x14ac:dyDescent="0.2">
      <c r="A15" s="20"/>
      <c r="B15" s="20" t="s">
        <v>343</v>
      </c>
      <c r="C15" s="18"/>
      <c r="D15" s="18"/>
      <c r="E15" s="18"/>
      <c r="F15" s="19">
        <v>671976</v>
      </c>
      <c r="G15" s="19">
        <v>1023747.87</v>
      </c>
      <c r="H15" s="19">
        <v>1023747.87</v>
      </c>
      <c r="I15" s="19"/>
      <c r="J15" s="19"/>
      <c r="K15" s="19"/>
      <c r="L15" s="174"/>
      <c r="M15" s="180"/>
      <c r="R15" s="7"/>
    </row>
    <row r="16" spans="1:18" x14ac:dyDescent="0.2">
      <c r="A16" s="20"/>
      <c r="B16" s="20" t="s">
        <v>344</v>
      </c>
      <c r="C16" s="18"/>
      <c r="D16" s="18"/>
      <c r="E16" s="18"/>
      <c r="F16" s="19">
        <v>225090</v>
      </c>
      <c r="G16" s="19">
        <v>342922.08</v>
      </c>
      <c r="H16" s="19">
        <v>342922.08</v>
      </c>
      <c r="I16" s="19"/>
      <c r="J16" s="19"/>
      <c r="K16" s="19"/>
      <c r="L16" s="174"/>
      <c r="M16" s="180"/>
      <c r="R16" s="7"/>
    </row>
    <row r="17" spans="1:18" x14ac:dyDescent="0.2">
      <c r="A17" s="18"/>
      <c r="B17" s="20" t="s">
        <v>345</v>
      </c>
      <c r="C17" s="18"/>
      <c r="D17" s="18"/>
      <c r="E17" s="18"/>
      <c r="F17" s="19">
        <v>322934</v>
      </c>
      <c r="G17" s="19">
        <v>491986.31</v>
      </c>
      <c r="H17" s="19">
        <v>491986.31</v>
      </c>
      <c r="I17" s="18"/>
      <c r="J17" s="18"/>
      <c r="K17" s="18"/>
      <c r="L17" s="176"/>
      <c r="M17" s="180"/>
      <c r="R17" s="3"/>
    </row>
    <row r="18" spans="1:18" x14ac:dyDescent="0.2">
      <c r="A18" s="18"/>
      <c r="B18" s="22" t="s">
        <v>346</v>
      </c>
      <c r="C18" s="65">
        <v>310000</v>
      </c>
      <c r="D18" s="65">
        <f>SUM(D3:D9)</f>
        <v>321035.18</v>
      </c>
      <c r="E18" s="65">
        <f>SUM(E3:E17)</f>
        <v>2335500.0099999998</v>
      </c>
      <c r="F18" s="65">
        <f>SUM(F3:F17)</f>
        <v>1587626.15</v>
      </c>
      <c r="G18" s="65">
        <f>SUM(G3:G17)</f>
        <v>2213529.04</v>
      </c>
      <c r="H18" s="65">
        <f>SUM(H3:H17)</f>
        <v>2306571.66</v>
      </c>
      <c r="I18" s="65">
        <f>SUM(I3:I13)</f>
        <v>7195925.2999999998</v>
      </c>
      <c r="J18" s="65">
        <f t="shared" ref="J18:Q18" si="0">SUM(J3:J13)</f>
        <v>10547325.300000001</v>
      </c>
      <c r="K18" s="65">
        <f t="shared" si="0"/>
        <v>10547325.32</v>
      </c>
      <c r="L18" s="178">
        <f t="shared" si="0"/>
        <v>389600</v>
      </c>
      <c r="M18" s="178">
        <f t="shared" si="0"/>
        <v>300000</v>
      </c>
      <c r="N18" s="178">
        <f t="shared" si="0"/>
        <v>300000</v>
      </c>
      <c r="O18" s="178">
        <f t="shared" si="0"/>
        <v>300000</v>
      </c>
      <c r="P18" s="178">
        <f t="shared" si="0"/>
        <v>300000</v>
      </c>
      <c r="Q18" s="178">
        <f t="shared" si="0"/>
        <v>300000</v>
      </c>
    </row>
    <row r="19" spans="1:18" x14ac:dyDescent="0.2">
      <c r="A19" s="18"/>
      <c r="B19" s="22" t="s">
        <v>347</v>
      </c>
      <c r="C19" s="23">
        <v>310000</v>
      </c>
      <c r="D19" s="23">
        <f>320120.58+1170.6</f>
        <v>321291.18</v>
      </c>
      <c r="E19" s="23">
        <v>2335500.0099999998</v>
      </c>
      <c r="F19" s="23">
        <v>1574886.25</v>
      </c>
      <c r="G19" s="23" t="e">
        <f>'uitgaven buitengewone dienst'!#REF!</f>
        <v>#REF!</v>
      </c>
      <c r="H19" s="23" t="e">
        <f>'uitgaven buitengewone dienst'!#REF!</f>
        <v>#REF!</v>
      </c>
      <c r="I19" s="23">
        <f>'uitgaven buitengewone dienst'!C18</f>
        <v>7193600</v>
      </c>
      <c r="J19" s="23">
        <f>'uitgaven buitengewone dienst'!D18</f>
        <v>10349018.710000001</v>
      </c>
      <c r="K19" s="23">
        <f>'uitgaven buitengewone dienst'!E18</f>
        <v>10348758.200000001</v>
      </c>
      <c r="L19" s="179">
        <f>'uitgaven buitengewone dienst'!F32</f>
        <v>389600</v>
      </c>
      <c r="M19" s="179">
        <f>'uitgaven buitengewone dienst'!G$18</f>
        <v>300000</v>
      </c>
      <c r="N19" s="179">
        <f>'uitgaven buitengewone dienst'!H$18</f>
        <v>300000</v>
      </c>
      <c r="O19" s="179">
        <f>'uitgaven buitengewone dienst'!I$18</f>
        <v>300000</v>
      </c>
      <c r="P19" s="179">
        <f>'uitgaven buitengewone dienst'!J$18</f>
        <v>300000</v>
      </c>
      <c r="Q19" s="179">
        <f>'uitgaven buitengewone dienst'!K$18</f>
        <v>300000</v>
      </c>
    </row>
    <row r="20" spans="1:18" x14ac:dyDescent="0.2">
      <c r="B20" t="s">
        <v>348</v>
      </c>
      <c r="C20" s="2"/>
      <c r="D20" s="2"/>
      <c r="E20" s="2"/>
      <c r="F20" s="2"/>
      <c r="G20" s="2"/>
      <c r="H20" s="2">
        <v>240524.17</v>
      </c>
      <c r="I20" s="2"/>
      <c r="N20" s="36"/>
    </row>
    <row r="21" spans="1:18" ht="13.5" thickBot="1" x14ac:dyDescent="0.25">
      <c r="C21" s="2"/>
      <c r="D21" s="2" t="s">
        <v>200</v>
      </c>
      <c r="E21" s="2"/>
      <c r="F21" s="2"/>
      <c r="G21" s="2"/>
      <c r="H21" s="2"/>
      <c r="I21" s="2"/>
      <c r="N21" s="36"/>
    </row>
    <row r="22" spans="1:18" s="32" customFormat="1" ht="13.5" thickBot="1" x14ac:dyDescent="0.25">
      <c r="B22" s="32" t="s">
        <v>349</v>
      </c>
      <c r="C22" s="74">
        <f>C18-C19</f>
        <v>0</v>
      </c>
      <c r="D22" s="182">
        <f t="shared" ref="D22:E22" si="1">D18-D19</f>
        <v>-256</v>
      </c>
      <c r="E22" s="182">
        <f t="shared" si="1"/>
        <v>0</v>
      </c>
      <c r="F22" s="182">
        <f>F18-F19</f>
        <v>12739.899999999907</v>
      </c>
      <c r="G22" s="85" t="e">
        <f>G18-G19</f>
        <v>#REF!</v>
      </c>
      <c r="H22" s="85" t="e">
        <f>H18-H19-H20</f>
        <v>#REF!</v>
      </c>
      <c r="I22" s="182">
        <f>I18-I19</f>
        <v>2325.2999999998137</v>
      </c>
      <c r="J22" s="182">
        <f>J18-J19</f>
        <v>198306.58999999985</v>
      </c>
      <c r="K22" s="182">
        <f>K18-K19</f>
        <v>198567.11999999918</v>
      </c>
      <c r="L22" s="74">
        <f t="shared" ref="L22:Q22" si="2">L18-L19</f>
        <v>0</v>
      </c>
      <c r="M22" s="74">
        <f t="shared" si="2"/>
        <v>0</v>
      </c>
      <c r="N22" s="74">
        <f t="shared" si="2"/>
        <v>0</v>
      </c>
      <c r="O22" s="74">
        <f t="shared" si="2"/>
        <v>0</v>
      </c>
      <c r="P22" s="74">
        <f t="shared" si="2"/>
        <v>0</v>
      </c>
      <c r="Q22" s="74">
        <f t="shared" si="2"/>
        <v>0</v>
      </c>
    </row>
    <row r="23" spans="1:18" x14ac:dyDescent="0.2">
      <c r="C23" s="35"/>
      <c r="D23" s="2" t="s">
        <v>200</v>
      </c>
      <c r="E23" s="35"/>
      <c r="F23" s="35"/>
      <c r="G23" s="35"/>
      <c r="H23" s="35"/>
      <c r="I23" s="35"/>
      <c r="M23" s="7"/>
      <c r="N23" s="2"/>
      <c r="O23" s="4"/>
      <c r="P23" s="4"/>
    </row>
    <row r="24" spans="1:18" x14ac:dyDescent="0.2">
      <c r="A24" s="18">
        <v>0.55079999999999996</v>
      </c>
      <c r="C24" s="35"/>
      <c r="D24" s="35"/>
      <c r="E24" s="35"/>
      <c r="F24" s="35"/>
      <c r="G24" s="35"/>
      <c r="H24" s="35"/>
      <c r="I24" s="35"/>
      <c r="M24" s="7"/>
      <c r="N24" s="2"/>
      <c r="O24" s="4"/>
      <c r="P24" s="4"/>
    </row>
    <row r="25" spans="1:18" x14ac:dyDescent="0.2">
      <c r="A25" s="18">
        <v>0.1845</v>
      </c>
      <c r="D25" s="2"/>
      <c r="M25" s="8"/>
      <c r="N25" s="8"/>
      <c r="O25" s="6"/>
      <c r="P25" s="6"/>
    </row>
    <row r="26" spans="1:18" x14ac:dyDescent="0.2">
      <c r="A26" s="18">
        <v>0.26469999999999999</v>
      </c>
      <c r="D26" s="2"/>
      <c r="I26" t="s">
        <v>200</v>
      </c>
    </row>
    <row r="27" spans="1:18" x14ac:dyDescent="0.2">
      <c r="D27" s="2"/>
    </row>
    <row r="28" spans="1:18" x14ac:dyDescent="0.2">
      <c r="D28" s="2"/>
    </row>
  </sheetData>
  <phoneticPr fontId="2" type="noConversion"/>
  <printOptions gridLines="1"/>
  <pageMargins left="0.39370078740157483" right="0.39370078740157483" top="0.98425196850393704" bottom="0.98425196850393704" header="0.51181102362204722" footer="0.51181102362204722"/>
  <pageSetup paperSize="9" scale="90" orientation="landscape" r:id="rId1"/>
  <headerFooter alignWithMargins="0">
    <oddHeader>&amp;C&amp;F / 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J31"/>
  <sheetViews>
    <sheetView tabSelected="1" zoomScale="120" zoomScaleNormal="120" workbookViewId="0">
      <selection activeCell="A5" sqref="A5"/>
    </sheetView>
  </sheetViews>
  <sheetFormatPr defaultRowHeight="12.75" x14ac:dyDescent="0.2"/>
  <cols>
    <col min="1" max="1" width="23.85546875" customWidth="1"/>
    <col min="2" max="2" width="17.85546875" style="2" customWidth="1"/>
    <col min="3" max="3" width="16.85546875" bestFit="1" customWidth="1"/>
    <col min="4" max="4" width="13" bestFit="1" customWidth="1"/>
    <col min="5" max="9" width="13.140625" bestFit="1" customWidth="1"/>
  </cols>
  <sheetData>
    <row r="2" spans="1:10" ht="13.5" thickBot="1" x14ac:dyDescent="0.25"/>
    <row r="3" spans="1:10" x14ac:dyDescent="0.2">
      <c r="A3" s="29"/>
      <c r="B3" s="30" t="s">
        <v>350</v>
      </c>
      <c r="C3" s="10"/>
      <c r="D3" s="39"/>
    </row>
    <row r="4" spans="1:10" x14ac:dyDescent="0.2">
      <c r="A4" s="9"/>
      <c r="B4" s="24"/>
      <c r="C4" s="2"/>
      <c r="D4" s="40"/>
    </row>
    <row r="5" spans="1:10" x14ac:dyDescent="0.2">
      <c r="A5" s="9"/>
      <c r="B5" s="41"/>
      <c r="C5" s="42"/>
      <c r="D5" s="43"/>
    </row>
    <row r="6" spans="1:10" ht="25.5" x14ac:dyDescent="0.2">
      <c r="A6" s="27" t="s">
        <v>351</v>
      </c>
      <c r="B6" s="14" t="s">
        <v>5</v>
      </c>
      <c r="C6" s="14" t="s">
        <v>9</v>
      </c>
      <c r="D6" s="80" t="s">
        <v>12</v>
      </c>
      <c r="E6">
        <v>2027</v>
      </c>
      <c r="F6">
        <v>2028</v>
      </c>
      <c r="G6">
        <v>2029</v>
      </c>
      <c r="H6">
        <v>2030</v>
      </c>
      <c r="I6">
        <v>2031</v>
      </c>
    </row>
    <row r="7" spans="1:10" x14ac:dyDescent="0.2">
      <c r="A7" s="26" t="s">
        <v>352</v>
      </c>
      <c r="B7" s="7">
        <f>'[1]inkomsten gewone dienst'!F25</f>
        <v>2439230.4700000002</v>
      </c>
      <c r="C7" s="2">
        <v>2439230.4700000002</v>
      </c>
      <c r="D7" s="81">
        <f>'inkomsten gewone dienst'!J27</f>
        <v>2704972.49</v>
      </c>
      <c r="E7" s="89">
        <f>'inkomsten gewone dienst'!K27</f>
        <v>3578140.0566907213</v>
      </c>
      <c r="F7" s="89">
        <f>'inkomsten gewone dienst'!L27</f>
        <v>3643188.4857466961</v>
      </c>
      <c r="G7" s="89">
        <f>'inkomsten gewone dienst'!M27</f>
        <v>3709601.4161809059</v>
      </c>
      <c r="H7" s="89">
        <f>'inkomsten gewone dienst'!N27</f>
        <v>3777406.1602732441</v>
      </c>
      <c r="I7" s="89">
        <f>'inkomsten gewone dienst'!O27</f>
        <v>3846630.532044549</v>
      </c>
    </row>
    <row r="8" spans="1:10" x14ac:dyDescent="0.2">
      <c r="A8" s="26" t="s">
        <v>353</v>
      </c>
      <c r="B8" s="7">
        <f>'[1]inkomsten gewone dienst'!F26</f>
        <v>817062.49</v>
      </c>
      <c r="C8" s="2">
        <v>817062.49</v>
      </c>
      <c r="D8" s="40">
        <f>'inkomsten gewone dienst'!J28</f>
        <v>906077.38</v>
      </c>
      <c r="E8" s="83">
        <f>'inkomsten gewone dienst'!K28</f>
        <v>1198559.9863098005</v>
      </c>
      <c r="F8" s="83">
        <f>'inkomsten gewone dienst'!L28</f>
        <v>1220349.0842778967</v>
      </c>
      <c r="G8" s="83">
        <f>'inkomsten gewone dienst'!M28</f>
        <v>1242595.2456161531</v>
      </c>
      <c r="H8" s="83">
        <f>'inkomsten gewone dienst'!N28</f>
        <v>1265307.6190457763</v>
      </c>
      <c r="I8" s="83">
        <f>'inkomsten gewone dienst'!O28</f>
        <v>1288495.5213547917</v>
      </c>
    </row>
    <row r="9" spans="1:10" x14ac:dyDescent="0.2">
      <c r="A9" s="26" t="s">
        <v>354</v>
      </c>
      <c r="B9" s="44">
        <f>'[1]inkomsten gewone dienst'!F27</f>
        <v>1172230.04</v>
      </c>
      <c r="C9" s="42">
        <v>1172230.04</v>
      </c>
      <c r="D9" s="43">
        <f>'inkomsten gewone dienst'!J29</f>
        <v>1299938.67</v>
      </c>
      <c r="E9" s="83">
        <f>'inkomsten gewone dienst'!K29</f>
        <v>1719560.0453994807</v>
      </c>
      <c r="F9" s="83">
        <f>'inkomsten gewone dienst'!L29</f>
        <v>1750820.6103434104</v>
      </c>
      <c r="G9" s="83">
        <f>'inkomsten gewone dienst'!M29</f>
        <v>1782736.9187782968</v>
      </c>
      <c r="H9" s="83">
        <f>'inkomsten gewone dienst'!N29</f>
        <v>1815322.0962678427</v>
      </c>
      <c r="I9" s="83">
        <f>'inkomsten gewone dienst'!O29</f>
        <v>1848589.5094992595</v>
      </c>
    </row>
    <row r="10" spans="1:10" x14ac:dyDescent="0.2">
      <c r="A10" s="26" t="s">
        <v>359</v>
      </c>
      <c r="B10" s="7"/>
      <c r="C10" s="2"/>
      <c r="D10" s="40"/>
      <c r="E10" s="83">
        <f>'inkomsten gewone dienst'!K30</f>
        <v>43767.78</v>
      </c>
      <c r="F10" s="83">
        <f>'inkomsten gewone dienst'!L30</f>
        <v>42888.01</v>
      </c>
      <c r="G10" s="83">
        <f>'inkomsten gewone dienst'!M30</f>
        <v>42008.22</v>
      </c>
      <c r="H10" s="83">
        <f>'inkomsten gewone dienst'!N30</f>
        <v>41128.410000000003</v>
      </c>
      <c r="I10" s="83">
        <f>'inkomsten gewone dienst'!O30</f>
        <v>40248.660000000003</v>
      </c>
    </row>
    <row r="11" spans="1:10" x14ac:dyDescent="0.2">
      <c r="A11" s="82" t="s">
        <v>360</v>
      </c>
      <c r="B11" s="44"/>
      <c r="C11" s="42"/>
      <c r="D11" s="43"/>
      <c r="E11" s="84">
        <f>'inkomsten gewone dienst'!K31</f>
        <v>62793.14</v>
      </c>
      <c r="F11" s="84">
        <f>'inkomsten gewone dienst'!L31</f>
        <v>61530.92</v>
      </c>
      <c r="G11" s="84">
        <f>'inkomsten gewone dienst'!M31</f>
        <v>60268.7</v>
      </c>
      <c r="H11" s="84">
        <f>'inkomsten gewone dienst'!N31</f>
        <v>59006.479999999996</v>
      </c>
      <c r="I11" s="84">
        <f>'inkomsten gewone dienst'!O31</f>
        <v>57744.25</v>
      </c>
    </row>
    <row r="12" spans="1:10" x14ac:dyDescent="0.2">
      <c r="A12" s="27" t="s">
        <v>355</v>
      </c>
      <c r="B12" s="28">
        <f>SUM(B7:B9)</f>
        <v>4428523</v>
      </c>
      <c r="C12" s="28">
        <v>4428523</v>
      </c>
      <c r="D12" s="45">
        <f>SUM(D7:D9)</f>
        <v>4910988.54</v>
      </c>
      <c r="E12" s="85">
        <f>SUM(E7:E11)</f>
        <v>6602821.0084000025</v>
      </c>
      <c r="F12" s="85">
        <f t="shared" ref="F12:I12" si="0">SUM(F7:F11)</f>
        <v>6718777.1103680031</v>
      </c>
      <c r="G12" s="85">
        <f t="shared" si="0"/>
        <v>6837210.5005753553</v>
      </c>
      <c r="H12" s="85">
        <f t="shared" si="0"/>
        <v>6958170.7655868633</v>
      </c>
      <c r="I12" s="85">
        <f t="shared" si="0"/>
        <v>7081708.4728986006</v>
      </c>
    </row>
    <row r="13" spans="1:10" x14ac:dyDescent="0.2">
      <c r="A13" s="9"/>
      <c r="B13" s="24"/>
      <c r="C13" s="2"/>
      <c r="D13" s="40"/>
      <c r="E13" s="83"/>
    </row>
    <row r="14" spans="1:10" x14ac:dyDescent="0.2">
      <c r="A14" s="27" t="s">
        <v>356</v>
      </c>
      <c r="B14" s="24"/>
      <c r="C14" s="2"/>
      <c r="D14" s="40"/>
      <c r="E14" s="83"/>
    </row>
    <row r="15" spans="1:10" x14ac:dyDescent="0.2">
      <c r="A15" s="26" t="s">
        <v>352</v>
      </c>
      <c r="B15" s="7">
        <f>'[1]inkomsten buitengewone dienst'!E5</f>
        <v>184289.643828</v>
      </c>
      <c r="C15" s="2">
        <f>'[1]inkomsten buitengewone dienst'!F5</f>
        <v>184793.4</v>
      </c>
      <c r="D15" s="81">
        <f>'inkomsten buitengewone dienst'!L6</f>
        <v>105220.91030399999</v>
      </c>
      <c r="E15" s="89">
        <f>E18*J15</f>
        <v>165240</v>
      </c>
      <c r="F15" s="90">
        <v>165240</v>
      </c>
      <c r="G15" s="90">
        <v>165240</v>
      </c>
      <c r="H15" s="90">
        <v>165240</v>
      </c>
      <c r="I15" s="90">
        <v>165240</v>
      </c>
      <c r="J15">
        <v>0.55079999999999996</v>
      </c>
    </row>
    <row r="16" spans="1:10" x14ac:dyDescent="0.2">
      <c r="A16" s="26" t="s">
        <v>353</v>
      </c>
      <c r="B16" s="7">
        <f>'[1]inkomsten buitengewone dienst'!E6</f>
        <v>61731.008145000007</v>
      </c>
      <c r="C16" s="2">
        <f>'[1]inkomsten buitengewone dienst'!F6</f>
        <v>61899.75</v>
      </c>
      <c r="D16" s="40">
        <f>'inkomsten buitengewone dienst'!L7</f>
        <v>35245.566359999997</v>
      </c>
      <c r="E16" s="83">
        <f>E18*J16</f>
        <v>55350</v>
      </c>
      <c r="F16" s="87">
        <v>55350</v>
      </c>
      <c r="G16" s="87">
        <v>55350</v>
      </c>
      <c r="H16" s="87">
        <v>55350</v>
      </c>
      <c r="I16" s="87">
        <v>55350</v>
      </c>
      <c r="J16">
        <v>0.1845</v>
      </c>
    </row>
    <row r="17" spans="1:10" x14ac:dyDescent="0.2">
      <c r="A17" s="26" t="s">
        <v>354</v>
      </c>
      <c r="B17" s="44">
        <f>'[1]inkomsten buitengewone dienst'!E7</f>
        <v>88564.758027000003</v>
      </c>
      <c r="C17" s="42">
        <f>'[1]inkomsten buitengewone dienst'!F7</f>
        <v>88806.849999999991</v>
      </c>
      <c r="D17" s="43">
        <f>'inkomsten buitengewone dienst'!L8</f>
        <v>50566.403336000003</v>
      </c>
      <c r="E17" s="86">
        <f>E18*J17</f>
        <v>79410</v>
      </c>
      <c r="F17" s="88">
        <v>79410</v>
      </c>
      <c r="G17" s="88">
        <v>79410</v>
      </c>
      <c r="H17" s="88">
        <v>79410</v>
      </c>
      <c r="I17" s="88">
        <v>79410</v>
      </c>
      <c r="J17">
        <v>0.26469999999999999</v>
      </c>
    </row>
    <row r="18" spans="1:10" x14ac:dyDescent="0.2">
      <c r="A18" s="27" t="s">
        <v>357</v>
      </c>
      <c r="B18" s="28">
        <f>SUM(B15:B17)</f>
        <v>334585.41000000003</v>
      </c>
      <c r="C18" s="28">
        <f t="shared" ref="C18:D18" si="1">SUM(C15:C17)</f>
        <v>335500</v>
      </c>
      <c r="D18" s="45">
        <f t="shared" si="1"/>
        <v>191032.88</v>
      </c>
      <c r="E18" s="85">
        <v>300000</v>
      </c>
      <c r="F18" s="85">
        <v>300000</v>
      </c>
      <c r="G18" s="85">
        <v>300000</v>
      </c>
      <c r="H18" s="85">
        <v>300000</v>
      </c>
      <c r="I18" s="85">
        <v>300000</v>
      </c>
    </row>
    <row r="19" spans="1:10" x14ac:dyDescent="0.2">
      <c r="A19" s="27"/>
      <c r="B19" s="28"/>
      <c r="C19" s="28"/>
      <c r="D19" s="40"/>
      <c r="E19" s="59"/>
    </row>
    <row r="20" spans="1:10" x14ac:dyDescent="0.2">
      <c r="A20" s="26"/>
      <c r="B20" s="41"/>
      <c r="C20" s="46"/>
      <c r="D20" s="47"/>
      <c r="E20" s="59"/>
    </row>
    <row r="21" spans="1:10" ht="25.5" x14ac:dyDescent="0.2">
      <c r="A21" s="48" t="s">
        <v>358</v>
      </c>
      <c r="B21" s="49" t="s">
        <v>5</v>
      </c>
      <c r="C21" s="49" t="s">
        <v>9</v>
      </c>
      <c r="D21" s="50" t="s">
        <v>12</v>
      </c>
      <c r="E21" s="59"/>
    </row>
    <row r="22" spans="1:10" x14ac:dyDescent="0.2">
      <c r="A22" s="51" t="s">
        <v>352</v>
      </c>
      <c r="B22" s="52">
        <f>B7+B15</f>
        <v>2623520.1138280001</v>
      </c>
      <c r="C22" s="52">
        <f t="shared" ref="C22:D22" si="2">C7+C15</f>
        <v>2624023.87</v>
      </c>
      <c r="D22" s="53">
        <f t="shared" si="2"/>
        <v>2810193.4003040004</v>
      </c>
      <c r="E22" s="83">
        <f>E7+E15</f>
        <v>3743380.0566907213</v>
      </c>
      <c r="F22" s="83">
        <f t="shared" ref="F22:I22" si="3">F7+F15</f>
        <v>3808428.4857466961</v>
      </c>
      <c r="G22" s="83">
        <f t="shared" si="3"/>
        <v>3874841.4161809059</v>
      </c>
      <c r="H22" s="83">
        <f t="shared" si="3"/>
        <v>3942646.1602732441</v>
      </c>
      <c r="I22" s="83">
        <f t="shared" si="3"/>
        <v>4011870.532044549</v>
      </c>
    </row>
    <row r="23" spans="1:10" x14ac:dyDescent="0.2">
      <c r="A23" s="51" t="s">
        <v>353</v>
      </c>
      <c r="B23" s="52">
        <f>B8+B16</f>
        <v>878793.49814499996</v>
      </c>
      <c r="C23" s="52">
        <f>C8+C16</f>
        <v>878962.24</v>
      </c>
      <c r="D23" s="53">
        <f>D8+D16</f>
        <v>941322.94635999994</v>
      </c>
      <c r="E23" s="83">
        <f>E8+E10+E16</f>
        <v>1297677.7663098006</v>
      </c>
      <c r="F23" s="83">
        <f t="shared" ref="F23:I23" si="4">F8+F10+F16</f>
        <v>1318587.0942778967</v>
      </c>
      <c r="G23" s="83">
        <f t="shared" si="4"/>
        <v>1339953.4656161531</v>
      </c>
      <c r="H23" s="83">
        <f t="shared" si="4"/>
        <v>1361786.0290457762</v>
      </c>
      <c r="I23" s="83">
        <f t="shared" si="4"/>
        <v>1384094.1813547916</v>
      </c>
    </row>
    <row r="24" spans="1:10" x14ac:dyDescent="0.2">
      <c r="A24" s="51" t="s">
        <v>354</v>
      </c>
      <c r="B24" s="54">
        <f>B9+B17</f>
        <v>1260794.7980269999</v>
      </c>
      <c r="C24" s="54">
        <f>C9+C17</f>
        <v>1261036.8900000001</v>
      </c>
      <c r="D24" s="55">
        <f>D9+D17</f>
        <v>1350505.0733359999</v>
      </c>
      <c r="E24" s="86">
        <f>E9+E11+E17</f>
        <v>1861763.1853994806</v>
      </c>
      <c r="F24" s="84">
        <f t="shared" ref="F24:I24" si="5">F9+F11+F17</f>
        <v>1891761.5303434103</v>
      </c>
      <c r="G24" s="84">
        <f t="shared" si="5"/>
        <v>1922415.6187782967</v>
      </c>
      <c r="H24" s="84">
        <f t="shared" si="5"/>
        <v>1953738.5762678427</v>
      </c>
      <c r="I24" s="84">
        <f t="shared" si="5"/>
        <v>1985743.7594992595</v>
      </c>
    </row>
    <row r="25" spans="1:10" ht="13.5" thickBot="1" x14ac:dyDescent="0.25">
      <c r="A25" s="56"/>
      <c r="B25" s="57">
        <f>SUM(B22:B24)</f>
        <v>4763108.41</v>
      </c>
      <c r="C25" s="57">
        <f t="shared" ref="C25:D25" si="6">SUM(C22:C24)</f>
        <v>4764023</v>
      </c>
      <c r="D25" s="58">
        <f t="shared" si="6"/>
        <v>5102021.42</v>
      </c>
      <c r="E25" s="85">
        <f>SUM(E22:E24)</f>
        <v>6902821.0084000025</v>
      </c>
      <c r="F25" s="85">
        <f t="shared" ref="F25:I25" si="7">SUM(F22:F24)</f>
        <v>7018777.1103680031</v>
      </c>
      <c r="G25" s="85">
        <f t="shared" si="7"/>
        <v>7137210.5005753553</v>
      </c>
      <c r="H25" s="85">
        <f t="shared" si="7"/>
        <v>7258170.7655868623</v>
      </c>
      <c r="I25" s="85">
        <f t="shared" si="7"/>
        <v>7381708.4728985997</v>
      </c>
    </row>
    <row r="26" spans="1:10" x14ac:dyDescent="0.2">
      <c r="A26" s="25"/>
      <c r="B26"/>
      <c r="C26" s="11"/>
      <c r="D26" s="11"/>
      <c r="E26" s="59"/>
    </row>
    <row r="27" spans="1:10" x14ac:dyDescent="0.2">
      <c r="A27" s="9"/>
      <c r="B27"/>
      <c r="C27" s="11"/>
      <c r="D27" s="11"/>
      <c r="E27" s="59"/>
    </row>
    <row r="28" spans="1:10" x14ac:dyDescent="0.2">
      <c r="A28" s="9"/>
      <c r="B28"/>
      <c r="C28" s="11"/>
      <c r="D28" s="11"/>
      <c r="E28" s="59"/>
    </row>
    <row r="29" spans="1:10" x14ac:dyDescent="0.2">
      <c r="B29"/>
      <c r="C29" s="6"/>
      <c r="D29" s="6"/>
      <c r="E29" s="59"/>
      <c r="F29" s="2"/>
    </row>
    <row r="30" spans="1:10" x14ac:dyDescent="0.2">
      <c r="B30" s="4"/>
      <c r="C30" s="31"/>
      <c r="D30" s="31"/>
    </row>
    <row r="31" spans="1:10" x14ac:dyDescent="0.2">
      <c r="B31" s="4"/>
      <c r="C31" s="5"/>
      <c r="D31" s="5"/>
    </row>
  </sheetData>
  <phoneticPr fontId="2" type="noConversion"/>
  <pageMargins left="0.75" right="0.75" top="1" bottom="1" header="0.5" footer="0.5"/>
  <pageSetup paperSize="9" scale="9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uitgaven gewone dienst</vt:lpstr>
      <vt:lpstr>inkomsten gewone dienst</vt:lpstr>
      <vt:lpstr>uitgaven buitengewone dienst</vt:lpstr>
      <vt:lpstr>inkomsten buitengewone dienst</vt:lpstr>
      <vt:lpstr>Samenvatting dotaties</vt:lpstr>
    </vt:vector>
  </TitlesOfParts>
  <Manager/>
  <Company>Integrated System for the Local Police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p4401434</dc:creator>
  <cp:keywords/>
  <dc:description/>
  <cp:lastModifiedBy>Dries Couckhuyt</cp:lastModifiedBy>
  <cp:revision/>
  <cp:lastPrinted>2025-09-29T16:19:55Z</cp:lastPrinted>
  <dcterms:created xsi:type="dcterms:W3CDTF">2012-10-03T12:31:41Z</dcterms:created>
  <dcterms:modified xsi:type="dcterms:W3CDTF">2025-11-12T09:06:05Z</dcterms:modified>
  <cp:category/>
  <cp:contentStatus/>
</cp:coreProperties>
</file>