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U:\cultuur\intergemeentelijke samenwerking\"/>
    </mc:Choice>
  </mc:AlternateContent>
  <xr:revisionPtr revIDLastSave="0" documentId="8_{5F93FAED-1AB7-4719-8716-8B21817C8D27}" xr6:coauthVersionLast="36" xr6:coauthVersionMax="36" xr10:uidLastSave="{00000000-0000-0000-0000-000000000000}"/>
  <bookViews>
    <workbookView xWindow="-28920" yWindow="-120" windowWidth="29040" windowHeight="15720" xr2:uid="{00000000-000D-0000-FFFF-FFFF00000000}"/>
  </bookViews>
  <sheets>
    <sheet name="Begroting 2027-2029" sheetId="1" r:id="rId1"/>
    <sheet name="Bijdragen per gemeent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uri="GoogleSheetsCustomDataVersion2">
      <go:sheetsCustomData xmlns:go="http://customooxmlschemas.google.com/" r:id="rId5" roundtripDataChecksum="TxNFvuEACNnNOxPjVUNLrxoT9TkuTWiAJmf1AJYib6M="/>
    </ext>
  </extLst>
</workbook>
</file>

<file path=xl/calcChain.xml><?xml version="1.0" encoding="utf-8"?>
<calcChain xmlns="http://schemas.openxmlformats.org/spreadsheetml/2006/main">
  <c r="K3" i="1" l="1"/>
  <c r="J32" i="1"/>
  <c r="J33" i="1"/>
  <c r="J34" i="1"/>
  <c r="J31" i="1"/>
  <c r="F34" i="1"/>
  <c r="F33" i="1"/>
  <c r="F32" i="1"/>
  <c r="F31" i="1"/>
  <c r="C32" i="1"/>
  <c r="C33" i="1"/>
  <c r="C31" i="1"/>
  <c r="C15" i="2"/>
  <c r="B15" i="2"/>
  <c r="D28" i="1"/>
  <c r="L28" i="1"/>
  <c r="H28" i="1"/>
  <c r="D40" i="1"/>
  <c r="D41" i="1" s="1"/>
  <c r="D15" i="2" s="1"/>
  <c r="C41" i="1" l="1"/>
  <c r="D16" i="2"/>
  <c r="D42" i="1"/>
  <c r="C2" i="1" s="1"/>
  <c r="K26" i="1" l="1"/>
  <c r="G26" i="1"/>
  <c r="C26" i="1"/>
  <c r="C21" i="1"/>
  <c r="C42" i="1"/>
  <c r="D3" i="2"/>
  <c r="D11" i="2"/>
  <c r="D4" i="2"/>
  <c r="D12" i="2"/>
  <c r="D5" i="2"/>
  <c r="D6" i="2"/>
  <c r="D2" i="2"/>
  <c r="D7" i="2"/>
  <c r="D8" i="2"/>
  <c r="D9" i="2"/>
  <c r="D10" i="2"/>
  <c r="D13" i="2"/>
  <c r="C20" i="1"/>
  <c r="C7" i="1"/>
  <c r="C5" i="1"/>
  <c r="C3" i="1"/>
  <c r="C15" i="1"/>
  <c r="C14" i="1"/>
  <c r="C12" i="1"/>
  <c r="C10" i="1"/>
  <c r="C9" i="1"/>
  <c r="C18" i="1"/>
  <c r="C17" i="1"/>
  <c r="C27" i="1"/>
  <c r="C24" i="1"/>
  <c r="C23" i="1"/>
  <c r="C22" i="1"/>
  <c r="K24" i="1"/>
  <c r="K14" i="1"/>
  <c r="G27" i="1"/>
  <c r="G15" i="1"/>
  <c r="K23" i="1"/>
  <c r="K12" i="1"/>
  <c r="G24" i="1"/>
  <c r="G14" i="1"/>
  <c r="K10" i="1"/>
  <c r="G23" i="1"/>
  <c r="G12" i="1"/>
  <c r="K9" i="1"/>
  <c r="G10" i="1"/>
  <c r="K22" i="1"/>
  <c r="K20" i="1"/>
  <c r="K7" i="1"/>
  <c r="G21" i="1"/>
  <c r="G9" i="1"/>
  <c r="K18" i="1"/>
  <c r="K5" i="1"/>
  <c r="G20" i="1"/>
  <c r="G7" i="1"/>
  <c r="K17" i="1"/>
  <c r="G18" i="1"/>
  <c r="G5" i="1"/>
  <c r="K27" i="1"/>
  <c r="K15" i="1"/>
  <c r="G17" i="1"/>
  <c r="G3" i="1"/>
  <c r="K21" i="1"/>
  <c r="G22" i="1"/>
  <c r="D30" i="1" l="1"/>
  <c r="G29" i="1"/>
  <c r="K29" i="1"/>
  <c r="D29" i="1"/>
  <c r="K30" i="1"/>
  <c r="G30" i="1"/>
</calcChain>
</file>

<file path=xl/sharedStrings.xml><?xml version="1.0" encoding="utf-8"?>
<sst xmlns="http://schemas.openxmlformats.org/spreadsheetml/2006/main" count="116" uniqueCount="67">
  <si>
    <t>Doel</t>
  </si>
  <si>
    <t>Budget</t>
  </si>
  <si>
    <t>SD1OD1 opstart IGS</t>
  </si>
  <si>
    <t>onvoorziene kosten  3%</t>
  </si>
  <si>
    <t>Totaal over</t>
  </si>
  <si>
    <t>overhead personeelskost</t>
  </si>
  <si>
    <t>SD1OD2 Kennisdeling en vorming cultuur en bib</t>
  </si>
  <si>
    <t>SD1OD3 Regierol &amp; afstemming bovenlokale werking</t>
  </si>
  <si>
    <t>SD1OD4 Regionaal subsidiekader en begeleiding</t>
  </si>
  <si>
    <t>SD1OD5 Regionale communicatie</t>
  </si>
  <si>
    <t>SD2OD1 Regionaal makersnetwerk &amp; Kennisdeling</t>
  </si>
  <si>
    <t>SD2OD2 Microfonds</t>
  </si>
  <si>
    <t xml:space="preserve">SD2OD4 Regionale residenties </t>
  </si>
  <si>
    <t>SD1OD6 Zaalzoeker</t>
  </si>
  <si>
    <t>SD3OD3 Digitale en hybride participatie</t>
  </si>
  <si>
    <t>SD1OD1 Antennefunctie+ RONK</t>
  </si>
  <si>
    <t>SD1OD6 ondersteuning infrastructuur en materiaal</t>
  </si>
  <si>
    <t>nodig</t>
  </si>
  <si>
    <t>SD1OD3 Regierol &amp; afstemming en ondersteuning bovenlokale werking</t>
  </si>
  <si>
    <t>Gemeenten</t>
  </si>
  <si>
    <t>regiononale overleggen, vormingsbudget</t>
  </si>
  <si>
    <t>Samenaankopen, cofinanciering bovenlokale evenementen, projecten bibliotheken</t>
  </si>
  <si>
    <t>Maandelijkse en periodieke regionale communicatie</t>
  </si>
  <si>
    <t>aankoop bovenlokaal materiaal, facilitatie leegstand en gedeeld gebruik</t>
  </si>
  <si>
    <t>Netwerkdagen, inspraak momenten, vormingen, kennisbank, fairpay</t>
  </si>
  <si>
    <t>€/inw</t>
  </si>
  <si>
    <t>Totaal</t>
  </si>
  <si>
    <t>Bron</t>
  </si>
  <si>
    <t>Vlaanderen</t>
  </si>
  <si>
    <t>totaal</t>
  </si>
  <si>
    <t>SD2OD3 Verenigingen en vrijwilligers</t>
  </si>
  <si>
    <t>opstart transversaal, regionaal overleg,kennisbank, vormingen en advies</t>
  </si>
  <si>
    <t>Opstart ambassadeurs, onderzoek</t>
  </si>
  <si>
    <t>%</t>
  </si>
  <si>
    <t>opmaak communicatieplan, eerste regionale comm</t>
  </si>
  <si>
    <t>Ambassadeurs</t>
  </si>
  <si>
    <t xml:space="preserve">gemeente </t>
  </si>
  <si>
    <t>inwoners</t>
  </si>
  <si>
    <t>aandeel %</t>
  </si>
  <si>
    <t>huistijl,website, communicatie, integratie PV met ENK</t>
  </si>
  <si>
    <t>Arendonk</t>
  </si>
  <si>
    <t>Baarle-Hertog</t>
  </si>
  <si>
    <t>bijdrage</t>
  </si>
  <si>
    <t>Beerse</t>
  </si>
  <si>
    <t>Hoogstraten</t>
  </si>
  <si>
    <t>Kasterlee</t>
  </si>
  <si>
    <t>Lille</t>
  </si>
  <si>
    <t>Merksplas</t>
  </si>
  <si>
    <t>Oud-Turnhout</t>
  </si>
  <si>
    <t>Ravels</t>
  </si>
  <si>
    <t>Rijkevorsel</t>
  </si>
  <si>
    <t>Turnhout</t>
  </si>
  <si>
    <t>Vosselaar</t>
  </si>
  <si>
    <t>Subsidie Vlaanderen</t>
  </si>
  <si>
    <t>Maximale bijdragen</t>
  </si>
  <si>
    <t>SD3OD2 Bibliotheken ondersteunen</t>
  </si>
  <si>
    <t>SD3OD3 Verhogen participatie door kennisdeling en data</t>
  </si>
  <si>
    <t xml:space="preserve"> VTE a algemeen coo</t>
  </si>
  <si>
    <t>VTE b coo bolocu</t>
  </si>
  <si>
    <t>VTE C admin en com</t>
  </si>
  <si>
    <t xml:space="preserve"> vormingsbudget</t>
  </si>
  <si>
    <t>SD3OD1 Bovenlokale vrijetijds participatie</t>
  </si>
  <si>
    <t>SD3OD5 Specifieke doelgroepen</t>
  </si>
  <si>
    <t>SD4 Bibliotheken</t>
  </si>
  <si>
    <t>SD3OD4 Digitale en hybride participatie</t>
  </si>
  <si>
    <t xml:space="preserve">Jaarlijkse indexatie 2%+ 1,5% ancienniteit </t>
  </si>
  <si>
    <t xml:space="preserve"> facilitatie, kennisbank,pilootprojecten, vormingen en advies,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</si>
</sst>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€&quot;\ #,##0;[Red]&quot;€&quot;\ \-#,##0"/>
    <numFmt numFmtId="164" formatCode="&quot;€&quot;#,##0"/>
  </numFmts>
  <fonts count="18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</font>
    <font>
      <sz val="14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i/>
      <sz val="11"/>
      <color rgb="FFFF0000"/>
      <name val="Arial"/>
      <family val="2"/>
    </font>
    <font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/>
    <xf numFmtId="0" fontId="6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6" fillId="0" borderId="4" xfId="0" applyFont="1" applyBorder="1"/>
    <xf numFmtId="0" fontId="0" fillId="0" borderId="4" xfId="0" applyBorder="1"/>
    <xf numFmtId="0" fontId="6" fillId="0" borderId="6" xfId="0" applyFont="1" applyBorder="1"/>
    <xf numFmtId="0" fontId="0" fillId="0" borderId="7" xfId="0" applyBorder="1"/>
    <xf numFmtId="6" fontId="12" fillId="0" borderId="0" xfId="0" applyNumberFormat="1" applyFont="1"/>
    <xf numFmtId="6" fontId="11" fillId="0" borderId="0" xfId="0" applyNumberFormat="1" applyFont="1"/>
    <xf numFmtId="164" fontId="11" fillId="0" borderId="0" xfId="0" applyNumberFormat="1" applyFont="1"/>
    <xf numFmtId="6" fontId="8" fillId="0" borderId="0" xfId="0" applyNumberFormat="1" applyFont="1"/>
    <xf numFmtId="6" fontId="6" fillId="0" borderId="0" xfId="0" applyNumberFormat="1" applyFont="1"/>
    <xf numFmtId="2" fontId="0" fillId="0" borderId="0" xfId="0" applyNumberFormat="1"/>
    <xf numFmtId="0" fontId="13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6" fontId="11" fillId="0" borderId="0" xfId="0" applyNumberFormat="1" applyFont="1" applyAlignment="1">
      <alignment wrapText="1"/>
    </xf>
    <xf numFmtId="6" fontId="7" fillId="0" borderId="0" xfId="0" applyNumberFormat="1" applyFont="1" applyAlignment="1">
      <alignment wrapText="1"/>
    </xf>
    <xf numFmtId="0" fontId="5" fillId="0" borderId="0" xfId="0" applyFont="1"/>
    <xf numFmtId="0" fontId="5" fillId="0" borderId="0" xfId="0" applyFont="1" applyAlignment="1">
      <alignment wrapText="1"/>
    </xf>
    <xf numFmtId="2" fontId="0" fillId="0" borderId="5" xfId="0" applyNumberFormat="1" applyBorder="1"/>
    <xf numFmtId="2" fontId="0" fillId="0" borderId="8" xfId="0" applyNumberFormat="1" applyBorder="1"/>
    <xf numFmtId="0" fontId="4" fillId="0" borderId="0" xfId="0" applyFont="1"/>
    <xf numFmtId="0" fontId="15" fillId="0" borderId="0" xfId="0" applyFont="1"/>
    <xf numFmtId="0" fontId="15" fillId="2" borderId="9" xfId="0" applyFont="1" applyFill="1" applyBorder="1"/>
    <xf numFmtId="0" fontId="4" fillId="0" borderId="9" xfId="0" applyFont="1" applyBorder="1"/>
    <xf numFmtId="0" fontId="0" fillId="0" borderId="9" xfId="0" applyBorder="1"/>
    <xf numFmtId="9" fontId="0" fillId="0" borderId="9" xfId="0" applyNumberFormat="1" applyBorder="1"/>
    <xf numFmtId="0" fontId="12" fillId="0" borderId="9" xfId="0" applyFont="1" applyBorder="1"/>
    <xf numFmtId="2" fontId="12" fillId="0" borderId="9" xfId="0" applyNumberFormat="1" applyFont="1" applyBorder="1"/>
    <xf numFmtId="0" fontId="16" fillId="0" borderId="0" xfId="0" applyFont="1"/>
    <xf numFmtId="0" fontId="3" fillId="0" borderId="0" xfId="0" applyFont="1"/>
    <xf numFmtId="0" fontId="17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10" Type="http://schemas.microsoft.com/office/2017/10/relationships/person" Target="persons/person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15240</xdr:rowOff>
    </xdr:from>
    <xdr:to>
      <xdr:col>12</xdr:col>
      <xdr:colOff>320675</xdr:colOff>
      <xdr:row>21</xdr:row>
      <xdr:rowOff>149860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6AB1B843-E913-4458-5388-3F0A090DE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243840"/>
          <a:ext cx="4587875" cy="3784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="90" zoomScaleNormal="90" workbookViewId="0">
      <selection activeCell="O13" sqref="O13"/>
    </sheetView>
  </sheetViews>
  <sheetFormatPr defaultColWidth="12.75" defaultRowHeight="15" customHeight="1"/>
  <cols>
    <col min="1" max="1" width="6.75" bestFit="1" customWidth="1"/>
    <col min="2" max="2" width="51.75" customWidth="1"/>
    <col min="3" max="3" width="9.125" customWidth="1"/>
    <col min="4" max="4" width="10.875" customWidth="1"/>
    <col min="5" max="5" width="7.75" customWidth="1"/>
    <col min="6" max="6" width="62.25" style="26" bestFit="1" customWidth="1"/>
    <col min="7" max="7" width="9.875" bestFit="1" customWidth="1"/>
    <col min="8" max="9" width="7.75" customWidth="1"/>
    <col min="10" max="10" width="62.25" style="26" customWidth="1"/>
    <col min="11" max="11" width="17.25" customWidth="1"/>
    <col min="12" max="26" width="7.75" customWidth="1"/>
  </cols>
  <sheetData>
    <row r="1" spans="1:26" s="8" customFormat="1" ht="18">
      <c r="A1" s="7">
        <v>2027</v>
      </c>
      <c r="B1" s="7" t="s">
        <v>0</v>
      </c>
      <c r="C1" s="7" t="s">
        <v>1</v>
      </c>
      <c r="D1" s="7" t="s">
        <v>33</v>
      </c>
      <c r="E1" s="7">
        <v>2028</v>
      </c>
      <c r="F1" s="22" t="s">
        <v>0</v>
      </c>
      <c r="G1" s="7" t="s">
        <v>1</v>
      </c>
      <c r="H1" s="7" t="s">
        <v>33</v>
      </c>
      <c r="I1" s="7">
        <v>2029</v>
      </c>
      <c r="J1" s="22"/>
      <c r="K1" s="7" t="s">
        <v>1</v>
      </c>
      <c r="L1" s="7" t="s">
        <v>33</v>
      </c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s="8" customFormat="1" ht="18">
      <c r="A2" s="7"/>
      <c r="B2" s="23" t="s">
        <v>15</v>
      </c>
      <c r="C2" s="21">
        <f>$D42/100*D2</f>
        <v>578.37080000000003</v>
      </c>
      <c r="D2" s="43">
        <v>0.2</v>
      </c>
      <c r="E2" s="7"/>
      <c r="F2" s="22"/>
      <c r="G2" s="7"/>
      <c r="H2" s="7"/>
      <c r="I2" s="7"/>
      <c r="J2" s="22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4.25" customHeight="1">
      <c r="A3" s="1"/>
      <c r="B3" s="6" t="s">
        <v>2</v>
      </c>
      <c r="C3" s="21">
        <f>$D42/100*D3</f>
        <v>21688.905000000002</v>
      </c>
      <c r="D3">
        <v>7.5</v>
      </c>
      <c r="F3" s="23" t="s">
        <v>15</v>
      </c>
      <c r="G3" s="21">
        <f>$D42/100*H3</f>
        <v>578.37080000000003</v>
      </c>
      <c r="H3">
        <v>0.2</v>
      </c>
      <c r="J3" s="23" t="s">
        <v>15</v>
      </c>
      <c r="K3" s="21">
        <f>$D40/100*L3</f>
        <v>330.49760000000009</v>
      </c>
      <c r="L3">
        <v>0.2</v>
      </c>
    </row>
    <row r="4" spans="1:26" ht="14.25" customHeight="1">
      <c r="A4" s="1"/>
      <c r="B4" s="33" t="s">
        <v>39</v>
      </c>
      <c r="C4" s="21"/>
      <c r="F4" s="24"/>
      <c r="G4" s="21"/>
      <c r="J4" s="44"/>
      <c r="K4" s="21"/>
    </row>
    <row r="5" spans="1:26" ht="14.25" customHeight="1">
      <c r="A5" s="3"/>
      <c r="B5" s="23" t="s">
        <v>6</v>
      </c>
      <c r="C5" s="21">
        <f>$D42/100*D5</f>
        <v>2891.8540000000003</v>
      </c>
      <c r="D5">
        <v>1</v>
      </c>
      <c r="F5" s="23" t="s">
        <v>6</v>
      </c>
      <c r="G5" s="21">
        <f>$D42/100*H5</f>
        <v>2891.8540000000003</v>
      </c>
      <c r="H5">
        <v>1</v>
      </c>
      <c r="J5" s="23" t="s">
        <v>6</v>
      </c>
      <c r="K5" s="21">
        <f>$D42/100*L5</f>
        <v>2891.8540000000003</v>
      </c>
      <c r="L5">
        <v>1</v>
      </c>
    </row>
    <row r="6" spans="1:26" ht="14.25" customHeight="1">
      <c r="A6" s="3"/>
      <c r="B6" s="42" t="s">
        <v>60</v>
      </c>
      <c r="C6" s="21"/>
      <c r="F6" s="24" t="s">
        <v>20</v>
      </c>
      <c r="G6" s="21"/>
      <c r="J6" s="24" t="s">
        <v>20</v>
      </c>
      <c r="K6" s="21"/>
    </row>
    <row r="7" spans="1:26" ht="14.25" customHeight="1">
      <c r="A7" s="3"/>
      <c r="B7" s="6" t="s">
        <v>7</v>
      </c>
      <c r="C7" s="21">
        <f>$D42/100*D7</f>
        <v>5783.7080000000005</v>
      </c>
      <c r="D7">
        <v>2</v>
      </c>
      <c r="F7" s="23" t="s">
        <v>18</v>
      </c>
      <c r="G7" s="21">
        <f>$D42/100*H7</f>
        <v>26026.686000000002</v>
      </c>
      <c r="H7">
        <v>9</v>
      </c>
      <c r="J7" s="23" t="s">
        <v>18</v>
      </c>
      <c r="K7" s="21">
        <f>$D42/100*L7</f>
        <v>26026.686000000002</v>
      </c>
      <c r="L7">
        <v>9</v>
      </c>
    </row>
    <row r="8" spans="1:26" ht="14.25" customHeight="1">
      <c r="A8" s="3"/>
      <c r="B8" s="24" t="s">
        <v>21</v>
      </c>
      <c r="C8" s="21"/>
      <c r="F8" s="24" t="s">
        <v>21</v>
      </c>
      <c r="G8" s="21"/>
      <c r="J8" s="24" t="s">
        <v>21</v>
      </c>
      <c r="K8" s="21"/>
    </row>
    <row r="9" spans="1:26" ht="14.25" customHeight="1">
      <c r="A9" s="3"/>
      <c r="B9" s="6" t="s">
        <v>8</v>
      </c>
      <c r="C9" s="21">
        <f>$D42/100*D9</f>
        <v>0</v>
      </c>
      <c r="F9" s="23" t="s">
        <v>8</v>
      </c>
      <c r="G9" s="21">
        <f>$D42/100*H9</f>
        <v>0</v>
      </c>
      <c r="J9" s="23" t="s">
        <v>8</v>
      </c>
      <c r="K9" s="21">
        <f>$D42/100*L9</f>
        <v>0</v>
      </c>
    </row>
    <row r="10" spans="1:26" ht="14.25" customHeight="1">
      <c r="B10" s="6" t="s">
        <v>9</v>
      </c>
      <c r="C10" s="21">
        <f>$D42/100*D10</f>
        <v>17351.124000000003</v>
      </c>
      <c r="D10">
        <v>6</v>
      </c>
      <c r="F10" s="23" t="s">
        <v>9</v>
      </c>
      <c r="G10" s="21">
        <f>$D42/100*H10</f>
        <v>26026.686000000002</v>
      </c>
      <c r="H10">
        <v>9</v>
      </c>
      <c r="J10" s="23" t="s">
        <v>9</v>
      </c>
      <c r="K10" s="21">
        <f>$D42/100*L10</f>
        <v>26026.686000000002</v>
      </c>
      <c r="L10">
        <v>9</v>
      </c>
    </row>
    <row r="11" spans="1:26" ht="14.25" customHeight="1">
      <c r="B11" s="29" t="s">
        <v>34</v>
      </c>
      <c r="C11" s="21"/>
      <c r="F11" s="24" t="s">
        <v>22</v>
      </c>
      <c r="G11" s="21"/>
      <c r="J11" s="24" t="s">
        <v>22</v>
      </c>
      <c r="K11" s="21"/>
    </row>
    <row r="12" spans="1:26" ht="14.25" customHeight="1">
      <c r="B12" s="6" t="s">
        <v>16</v>
      </c>
      <c r="C12" s="21">
        <f>$D42/100*D12</f>
        <v>2891.8540000000003</v>
      </c>
      <c r="D12">
        <v>1</v>
      </c>
      <c r="F12" s="23" t="s">
        <v>16</v>
      </c>
      <c r="G12" s="21">
        <f>$D42/100*H12</f>
        <v>14459.27</v>
      </c>
      <c r="H12">
        <v>5</v>
      </c>
      <c r="J12" s="23" t="s">
        <v>16</v>
      </c>
      <c r="K12" s="21">
        <f>$D42/100*L12</f>
        <v>14459.27</v>
      </c>
      <c r="L12">
        <v>5</v>
      </c>
    </row>
    <row r="13" spans="1:26" ht="14.25" customHeight="1">
      <c r="B13" s="4"/>
      <c r="C13" s="21"/>
      <c r="F13" s="24" t="s">
        <v>23</v>
      </c>
      <c r="G13" s="21"/>
      <c r="J13" s="24" t="s">
        <v>23</v>
      </c>
      <c r="K13" s="21"/>
    </row>
    <row r="14" spans="1:26" ht="14.25" customHeight="1">
      <c r="B14" s="6" t="s">
        <v>13</v>
      </c>
      <c r="C14" s="21">
        <f>$D42/100*D14</f>
        <v>11567.416000000001</v>
      </c>
      <c r="D14">
        <v>4</v>
      </c>
      <c r="F14" s="23" t="s">
        <v>13</v>
      </c>
      <c r="G14" s="21">
        <f>$D42/100*H14</f>
        <v>867.5562000000001</v>
      </c>
      <c r="H14">
        <v>0.3</v>
      </c>
      <c r="J14" s="23" t="s">
        <v>13</v>
      </c>
      <c r="K14" s="21">
        <f>$D42/100*L14</f>
        <v>867.5562000000001</v>
      </c>
      <c r="L14">
        <v>0.3</v>
      </c>
    </row>
    <row r="15" spans="1:26" ht="14.25" customHeight="1">
      <c r="B15" s="6" t="s">
        <v>10</v>
      </c>
      <c r="C15" s="21">
        <f>$D42/100*D15</f>
        <v>5783.7080000000005</v>
      </c>
      <c r="D15">
        <v>2</v>
      </c>
      <c r="F15" s="23" t="s">
        <v>10</v>
      </c>
      <c r="G15" s="21">
        <f>$D42/100*H15</f>
        <v>2891.8540000000003</v>
      </c>
      <c r="H15">
        <v>1</v>
      </c>
      <c r="J15" s="23" t="s">
        <v>10</v>
      </c>
      <c r="K15" s="21">
        <f>$D42/100*L15</f>
        <v>2891.8540000000003</v>
      </c>
      <c r="L15">
        <v>1</v>
      </c>
    </row>
    <row r="16" spans="1:26" ht="14.25" customHeight="1">
      <c r="B16" s="6"/>
      <c r="C16" s="21"/>
      <c r="F16" s="24" t="s">
        <v>24</v>
      </c>
      <c r="G16" s="21"/>
      <c r="J16" s="24" t="s">
        <v>24</v>
      </c>
      <c r="K16" s="21"/>
    </row>
    <row r="17" spans="1:12" ht="14.25" customHeight="1">
      <c r="B17" s="6" t="s">
        <v>11</v>
      </c>
      <c r="C17" s="21">
        <f>$D42/100*D17</f>
        <v>11567.416000000001</v>
      </c>
      <c r="D17">
        <v>4</v>
      </c>
      <c r="F17" s="23" t="s">
        <v>11</v>
      </c>
      <c r="G17" s="21">
        <f>$D42/100*H17</f>
        <v>18797.051000000003</v>
      </c>
      <c r="H17">
        <v>6.5</v>
      </c>
      <c r="J17" s="23" t="s">
        <v>11</v>
      </c>
      <c r="K17" s="21">
        <f>$D42/100*L17</f>
        <v>18797.051000000003</v>
      </c>
      <c r="L17">
        <v>6.5</v>
      </c>
    </row>
    <row r="18" spans="1:12" ht="14.25" customHeight="1">
      <c r="B18" s="6" t="s">
        <v>30</v>
      </c>
      <c r="C18" s="21">
        <f>$D42/100*D18</f>
        <v>2891.8540000000003</v>
      </c>
      <c r="D18">
        <v>1</v>
      </c>
      <c r="F18" s="23" t="s">
        <v>30</v>
      </c>
      <c r="G18" s="21">
        <f>$D42/100*H18</f>
        <v>8675.5620000000017</v>
      </c>
      <c r="H18">
        <v>3</v>
      </c>
      <c r="J18" s="23" t="s">
        <v>30</v>
      </c>
      <c r="K18" s="21">
        <f>$D42/100*L18</f>
        <v>4337.7810000000009</v>
      </c>
      <c r="L18">
        <v>1.5</v>
      </c>
    </row>
    <row r="19" spans="1:12" ht="14.25" customHeight="1">
      <c r="B19" s="5" t="s">
        <v>31</v>
      </c>
      <c r="C19" s="21"/>
      <c r="F19" s="45" t="s">
        <v>66</v>
      </c>
      <c r="G19" s="21"/>
      <c r="J19" s="45" t="s">
        <v>66</v>
      </c>
      <c r="K19" s="21"/>
    </row>
    <row r="20" spans="1:12" ht="14.25" customHeight="1">
      <c r="A20" s="3"/>
      <c r="B20" s="6" t="s">
        <v>12</v>
      </c>
      <c r="C20" s="21">
        <f>$D42/100*D20</f>
        <v>0</v>
      </c>
      <c r="D20">
        <v>0</v>
      </c>
      <c r="F20" s="23" t="s">
        <v>12</v>
      </c>
      <c r="G20" s="21">
        <f>$D42/100*H20</f>
        <v>0</v>
      </c>
      <c r="H20">
        <v>0</v>
      </c>
      <c r="J20" s="23" t="s">
        <v>12</v>
      </c>
      <c r="K20" s="21">
        <f>$D42/100*L20</f>
        <v>7229.6350000000002</v>
      </c>
      <c r="L20">
        <v>2.5</v>
      </c>
    </row>
    <row r="21" spans="1:12" ht="14.25" customHeight="1">
      <c r="A21" s="3"/>
      <c r="B21" s="23" t="s">
        <v>61</v>
      </c>
      <c r="C21" s="21">
        <f>$D42/100*D21</f>
        <v>2891.8540000000003</v>
      </c>
      <c r="D21">
        <v>1</v>
      </c>
      <c r="F21" s="23" t="s">
        <v>61</v>
      </c>
      <c r="G21" s="21">
        <f>$D42/100*H21</f>
        <v>1445.9270000000001</v>
      </c>
      <c r="H21">
        <v>0.5</v>
      </c>
      <c r="J21" s="23" t="s">
        <v>61</v>
      </c>
      <c r="K21" s="21">
        <f>$D42/100*L21</f>
        <v>1445.9270000000001</v>
      </c>
      <c r="L21">
        <v>0.5</v>
      </c>
    </row>
    <row r="22" spans="1:12" ht="14.25" customHeight="1">
      <c r="B22" s="6" t="s">
        <v>56</v>
      </c>
      <c r="C22" s="21">
        <f>$D42/100*D22</f>
        <v>5783.7080000000005</v>
      </c>
      <c r="D22">
        <v>2</v>
      </c>
      <c r="F22" s="6" t="s">
        <v>56</v>
      </c>
      <c r="G22" s="21">
        <f>$D42/100*H22</f>
        <v>8675.5620000000017</v>
      </c>
      <c r="H22">
        <v>3</v>
      </c>
      <c r="J22" s="6" t="s">
        <v>56</v>
      </c>
      <c r="K22" s="21">
        <f>$D42/100*L22</f>
        <v>8675.5620000000017</v>
      </c>
      <c r="L22">
        <v>3</v>
      </c>
    </row>
    <row r="23" spans="1:12" ht="14.25" customHeight="1">
      <c r="B23" s="6" t="s">
        <v>14</v>
      </c>
      <c r="C23" s="21">
        <f>$D42/100*D23</f>
        <v>5783.7080000000005</v>
      </c>
      <c r="D23">
        <v>2</v>
      </c>
      <c r="F23" s="23" t="s">
        <v>64</v>
      </c>
      <c r="G23" s="21">
        <f>$D42/100*H23</f>
        <v>8675.5620000000017</v>
      </c>
      <c r="H23">
        <v>3</v>
      </c>
      <c r="J23" s="23" t="s">
        <v>14</v>
      </c>
      <c r="K23" s="21">
        <f>$D42/100*L23</f>
        <v>5783.7080000000005</v>
      </c>
      <c r="L23">
        <v>2</v>
      </c>
    </row>
    <row r="24" spans="1:12" ht="14.25" customHeight="1">
      <c r="B24" s="6" t="s">
        <v>62</v>
      </c>
      <c r="C24" s="21">
        <f>$D42/100*D24</f>
        <v>0</v>
      </c>
      <c r="D24">
        <v>0</v>
      </c>
      <c r="F24" s="6" t="s">
        <v>62</v>
      </c>
      <c r="G24" s="21">
        <f>$D42/100*H24</f>
        <v>2891.8540000000003</v>
      </c>
      <c r="H24">
        <v>1</v>
      </c>
      <c r="J24" s="6" t="s">
        <v>62</v>
      </c>
      <c r="K24" s="21">
        <f>$D42/100*L24</f>
        <v>2891.8540000000003</v>
      </c>
      <c r="L24">
        <v>1</v>
      </c>
    </row>
    <row r="25" spans="1:12" ht="14.25" customHeight="1">
      <c r="B25" s="5" t="s">
        <v>32</v>
      </c>
      <c r="C25" s="21"/>
      <c r="F25" s="30" t="s">
        <v>35</v>
      </c>
      <c r="G25" s="21"/>
      <c r="J25" s="30" t="s">
        <v>35</v>
      </c>
      <c r="K25" s="21"/>
    </row>
    <row r="26" spans="1:12" ht="14.25" customHeight="1">
      <c r="A26" s="3"/>
      <c r="B26" s="6" t="s">
        <v>55</v>
      </c>
      <c r="C26" s="21">
        <f>$D$42/100*D26</f>
        <v>11567.416000000001</v>
      </c>
      <c r="D26">
        <v>4</v>
      </c>
      <c r="F26" s="6" t="s">
        <v>63</v>
      </c>
      <c r="G26" s="21">
        <f>$D42/100*H26</f>
        <v>8675.5620000000017</v>
      </c>
      <c r="H26">
        <v>3</v>
      </c>
      <c r="J26" s="6" t="s">
        <v>55</v>
      </c>
      <c r="K26" s="21">
        <f>$D$42/100*L26</f>
        <v>8675.5620000000017</v>
      </c>
      <c r="L26">
        <v>3</v>
      </c>
    </row>
    <row r="27" spans="1:12" ht="14.25" customHeight="1">
      <c r="B27" s="2" t="s">
        <v>3</v>
      </c>
      <c r="C27" s="21">
        <f>$D42/100*D27</f>
        <v>8675.5620000000017</v>
      </c>
      <c r="D27">
        <v>3</v>
      </c>
      <c r="F27" s="25" t="s">
        <v>3</v>
      </c>
      <c r="G27" s="21">
        <f>$D42/100*H27</f>
        <v>8675.5620000000017</v>
      </c>
      <c r="H27">
        <v>3</v>
      </c>
      <c r="J27" s="25" t="s">
        <v>3</v>
      </c>
      <c r="K27" s="21">
        <f>$D42/100*L27</f>
        <v>5783.7080000000005</v>
      </c>
      <c r="L27">
        <v>2</v>
      </c>
    </row>
    <row r="28" spans="1:12" ht="14.25" customHeight="1">
      <c r="D28">
        <f>SUM(D3:D27)</f>
        <v>40.5</v>
      </c>
      <c r="H28">
        <f>SUM(H3:H27)</f>
        <v>48.5</v>
      </c>
      <c r="L28">
        <f>SUM(L3:L27)</f>
        <v>47.5</v>
      </c>
    </row>
    <row r="29" spans="1:12" ht="14.25" customHeight="1">
      <c r="C29" s="6" t="s">
        <v>4</v>
      </c>
      <c r="D29" s="20">
        <f>D42-(SUM(C3:C27))-(C31+C32+C33+C34)</f>
        <v>32065.313000000024</v>
      </c>
      <c r="F29" s="23" t="s">
        <v>4</v>
      </c>
      <c r="G29" s="20">
        <f>D42-(SUM(G3:G27))-(F31+F32+F33+F34)</f>
        <v>4030.4809999999707</v>
      </c>
      <c r="J29" s="23" t="s">
        <v>4</v>
      </c>
      <c r="K29" s="20">
        <f>D42-(SUM(K3:K27))-(J31+J32+J33+J34)</f>
        <v>2460.9581999999937</v>
      </c>
    </row>
    <row r="30" spans="1:12" ht="14.25" customHeight="1">
      <c r="C30" s="6" t="s">
        <v>17</v>
      </c>
      <c r="D30" s="16">
        <f>(SUM(C3:C27))+(C31+C32+C33+C34)</f>
        <v>257120.087</v>
      </c>
      <c r="F30" s="23" t="s">
        <v>17</v>
      </c>
      <c r="G30" s="16">
        <f>(SUM(G3:G27))+(F31+F32+F33+F34)</f>
        <v>285154.91900000005</v>
      </c>
      <c r="J30" s="23" t="s">
        <v>17</v>
      </c>
      <c r="K30" s="16">
        <f>(SUM(K3:K27))+(J31+J32+J33+J34)</f>
        <v>286724.44180000003</v>
      </c>
    </row>
    <row r="31" spans="1:12" ht="14.25" customHeight="1">
      <c r="A31">
        <v>0.2</v>
      </c>
      <c r="B31" s="3" t="s">
        <v>57</v>
      </c>
      <c r="C31" s="17">
        <f>A31*100000</f>
        <v>20000</v>
      </c>
      <c r="F31" s="27">
        <f>C31+(C31/100)*3.5</f>
        <v>20700</v>
      </c>
      <c r="J31" s="27">
        <f>F31+(F31/100)*3.5</f>
        <v>21424.5</v>
      </c>
    </row>
    <row r="32" spans="1:12" ht="14.25" customHeight="1">
      <c r="A32">
        <v>1</v>
      </c>
      <c r="B32" s="3" t="s">
        <v>58</v>
      </c>
      <c r="C32" s="18">
        <f>A32*80000</f>
        <v>80000</v>
      </c>
      <c r="F32" s="27">
        <f>C32+(C32/100)*3.5</f>
        <v>82800</v>
      </c>
      <c r="J32" s="27">
        <f>F32+(F32/100)*3.5</f>
        <v>85698</v>
      </c>
    </row>
    <row r="33" spans="1:10" ht="14.25" customHeight="1">
      <c r="A33">
        <v>0.5</v>
      </c>
      <c r="B33" s="3" t="s">
        <v>59</v>
      </c>
      <c r="C33" s="17">
        <f>A33*60000</f>
        <v>30000</v>
      </c>
      <c r="F33" s="27">
        <f>C33+(C33/100)*3.5</f>
        <v>31050</v>
      </c>
      <c r="J33" s="27">
        <f>F33+(F33/100)*3.5</f>
        <v>32136.75</v>
      </c>
    </row>
    <row r="34" spans="1:10" ht="14.25" customHeight="1">
      <c r="B34" s="3" t="s">
        <v>5</v>
      </c>
      <c r="C34" s="19">
        <v>10000</v>
      </c>
      <c r="F34" s="28">
        <f>10000+(C34/100*3.5)</f>
        <v>10350</v>
      </c>
      <c r="J34" s="28">
        <f>10000+(C34/100*3.5)</f>
        <v>10350</v>
      </c>
    </row>
    <row r="35" spans="1:10" ht="14.25" customHeight="1">
      <c r="B35" s="41" t="s">
        <v>65</v>
      </c>
    </row>
    <row r="36" spans="1:10" ht="14.25" customHeight="1"/>
    <row r="37" spans="1:10" ht="14.25" customHeight="1"/>
    <row r="38" spans="1:10" ht="14.25" customHeight="1" thickBot="1"/>
    <row r="39" spans="1:10" ht="14.25" customHeight="1">
      <c r="B39" s="9" t="s">
        <v>27</v>
      </c>
      <c r="C39" s="10" t="s">
        <v>25</v>
      </c>
      <c r="D39" s="11" t="s">
        <v>26</v>
      </c>
    </row>
    <row r="40" spans="1:10" ht="14.25" customHeight="1">
      <c r="B40" s="12" t="s">
        <v>28</v>
      </c>
      <c r="C40">
        <v>0.8</v>
      </c>
      <c r="D40" s="31">
        <f>C40*206561</f>
        <v>165248.80000000002</v>
      </c>
    </row>
    <row r="41" spans="1:10" ht="14.25" customHeight="1">
      <c r="B41" s="13" t="s">
        <v>19</v>
      </c>
      <c r="C41">
        <f>D41/206561</f>
        <v>0.60000000000000009</v>
      </c>
      <c r="D41" s="31">
        <f>(D40/100)*75</f>
        <v>123936.60000000002</v>
      </c>
    </row>
    <row r="42" spans="1:10" ht="14.25" customHeight="1" thickBot="1">
      <c r="B42" s="14" t="s">
        <v>29</v>
      </c>
      <c r="C42" s="15">
        <f>SUM(C40:C41)</f>
        <v>1.4000000000000001</v>
      </c>
      <c r="D42" s="32">
        <f>SUM(D40:D41)</f>
        <v>289185.40000000002</v>
      </c>
    </row>
    <row r="43" spans="1:10" ht="14.25" customHeight="1"/>
    <row r="44" spans="1:10" ht="14.25" customHeight="1"/>
    <row r="45" spans="1:10" ht="14.25" customHeight="1"/>
    <row r="46" spans="1:10" ht="14.25" customHeight="1"/>
    <row r="47" spans="1:10" ht="14.25" customHeight="1"/>
    <row r="48" spans="1:10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E4AC1-B80F-4660-83F4-9DEBE4CBEEBC}">
  <dimension ref="A1:F16"/>
  <sheetViews>
    <sheetView workbookViewId="0">
      <selection activeCell="D5" sqref="D5"/>
    </sheetView>
  </sheetViews>
  <sheetFormatPr defaultRowHeight="14.25"/>
  <cols>
    <col min="1" max="1" width="17.625" bestFit="1" customWidth="1"/>
    <col min="2" max="2" width="11.25" customWidth="1"/>
    <col min="3" max="3" width="14.375" customWidth="1"/>
    <col min="4" max="4" width="12.25" customWidth="1"/>
  </cols>
  <sheetData>
    <row r="1" spans="1:6" s="34" customFormat="1" ht="18">
      <c r="A1" s="35" t="s">
        <v>36</v>
      </c>
      <c r="B1" s="35" t="s">
        <v>37</v>
      </c>
      <c r="C1" s="35" t="s">
        <v>38</v>
      </c>
      <c r="D1" s="35" t="s">
        <v>42</v>
      </c>
      <c r="F1" s="33" t="s">
        <v>54</v>
      </c>
    </row>
    <row r="2" spans="1:6">
      <c r="A2" s="36" t="s">
        <v>40</v>
      </c>
      <c r="B2" s="37">
        <v>13798</v>
      </c>
      <c r="C2" s="38">
        <v>7.0000000000000007E-2</v>
      </c>
      <c r="D2" s="37">
        <f>B2*'Begroting 2027-2029'!$C$41</f>
        <v>8278.8000000000011</v>
      </c>
    </row>
    <row r="3" spans="1:6">
      <c r="A3" s="36" t="s">
        <v>41</v>
      </c>
      <c r="B3" s="37">
        <v>3060</v>
      </c>
      <c r="C3" s="38">
        <v>0.01</v>
      </c>
      <c r="D3" s="37">
        <f>B3*'Begroting 2027-2029'!$C$41</f>
        <v>1836.0000000000002</v>
      </c>
    </row>
    <row r="4" spans="1:6">
      <c r="A4" s="36" t="s">
        <v>43</v>
      </c>
      <c r="B4" s="37">
        <v>18668</v>
      </c>
      <c r="C4" s="38">
        <v>0.09</v>
      </c>
      <c r="D4" s="37">
        <f>B4*'Begroting 2027-2029'!$C$41</f>
        <v>11200.800000000001</v>
      </c>
    </row>
    <row r="5" spans="1:6">
      <c r="A5" s="36" t="s">
        <v>44</v>
      </c>
      <c r="B5" s="37">
        <v>22385</v>
      </c>
      <c r="C5" s="38">
        <v>0.11</v>
      </c>
      <c r="D5" s="37">
        <f>B5*'Begroting 2027-2029'!$C$41</f>
        <v>13431.000000000002</v>
      </c>
    </row>
    <row r="6" spans="1:6">
      <c r="A6" s="36" t="s">
        <v>45</v>
      </c>
      <c r="B6" s="37">
        <v>19775</v>
      </c>
      <c r="C6" s="38">
        <v>0.1</v>
      </c>
      <c r="D6" s="37">
        <f>B6*'Begroting 2027-2029'!$C$41</f>
        <v>11865.000000000002</v>
      </c>
    </row>
    <row r="7" spans="1:6">
      <c r="A7" s="36" t="s">
        <v>46</v>
      </c>
      <c r="B7" s="37">
        <v>17081</v>
      </c>
      <c r="C7" s="38">
        <v>0.08</v>
      </c>
      <c r="D7" s="37">
        <f>B7*'Begroting 2027-2029'!$C$41</f>
        <v>10248.600000000002</v>
      </c>
    </row>
    <row r="8" spans="1:6">
      <c r="A8" s="36" t="s">
        <v>47</v>
      </c>
      <c r="B8" s="37">
        <v>8917</v>
      </c>
      <c r="C8" s="38">
        <v>0.04</v>
      </c>
      <c r="D8" s="37">
        <f>B8*'Begroting 2027-2029'!$C$41</f>
        <v>5350.2000000000007</v>
      </c>
    </row>
    <row r="9" spans="1:6">
      <c r="A9" s="36" t="s">
        <v>48</v>
      </c>
      <c r="B9" s="37">
        <v>14981</v>
      </c>
      <c r="C9" s="38">
        <v>7.0000000000000007E-2</v>
      </c>
      <c r="D9" s="37">
        <f>B9*'Begroting 2027-2029'!$C$41</f>
        <v>8988.6000000000022</v>
      </c>
    </row>
    <row r="10" spans="1:6">
      <c r="A10" s="36" t="s">
        <v>49</v>
      </c>
      <c r="B10" s="37">
        <v>15574</v>
      </c>
      <c r="C10" s="38">
        <v>0.08</v>
      </c>
      <c r="D10" s="37">
        <f>B10*'Begroting 2027-2029'!$C$41</f>
        <v>9344.4000000000015</v>
      </c>
    </row>
    <row r="11" spans="1:6">
      <c r="A11" s="36" t="s">
        <v>50</v>
      </c>
      <c r="B11" s="37">
        <v>12551</v>
      </c>
      <c r="C11" s="38">
        <v>0.06</v>
      </c>
      <c r="D11" s="37">
        <f>B11*'Begroting 2027-2029'!$C$41</f>
        <v>7530.6000000000013</v>
      </c>
    </row>
    <row r="12" spans="1:6">
      <c r="A12" s="36" t="s">
        <v>51</v>
      </c>
      <c r="B12" s="37">
        <v>47951</v>
      </c>
      <c r="C12" s="38">
        <v>0.23</v>
      </c>
      <c r="D12" s="37">
        <f>B12*'Begroting 2027-2029'!$C$41</f>
        <v>28770.600000000006</v>
      </c>
    </row>
    <row r="13" spans="1:6">
      <c r="A13" s="36" t="s">
        <v>52</v>
      </c>
      <c r="B13" s="37">
        <v>11820</v>
      </c>
      <c r="C13" s="38">
        <v>0.06</v>
      </c>
      <c r="D13" s="37">
        <f>B13*'Begroting 2027-2029'!$C$41</f>
        <v>7092.0000000000009</v>
      </c>
    </row>
    <row r="14" spans="1:6">
      <c r="A14" s="37"/>
      <c r="B14" s="37"/>
      <c r="C14" s="37"/>
      <c r="D14" s="37"/>
    </row>
    <row r="15" spans="1:6" s="6" customFormat="1" ht="13.9" customHeight="1">
      <c r="A15" s="39" t="s">
        <v>26</v>
      </c>
      <c r="B15" s="39">
        <f>SUM(B2:B14)</f>
        <v>206561</v>
      </c>
      <c r="C15" s="39">
        <f>SUM(C2:C14)</f>
        <v>1</v>
      </c>
      <c r="D15" s="40">
        <f>'Begroting 2027-2029'!D41</f>
        <v>123936.60000000002</v>
      </c>
    </row>
    <row r="16" spans="1:6" s="6" customFormat="1" ht="15">
      <c r="A16" s="39" t="s">
        <v>53</v>
      </c>
      <c r="B16" s="39"/>
      <c r="C16" s="39"/>
      <c r="D16" s="40">
        <f>'Begroting 2027-2029'!D40</f>
        <v>165248.80000000002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Begroting 2027-2029</vt:lpstr>
      <vt:lpstr>Bijdragen per gemeente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Lissens</dc:creator>
  <cp:lastModifiedBy>Dries Couckhuyt</cp:lastModifiedBy>
  <dcterms:created xsi:type="dcterms:W3CDTF">2025-10-17T15:13:52Z</dcterms:created>
  <dcterms:modified xsi:type="dcterms:W3CDTF">2025-12-18T09:03:31Z</dcterms:modified>
</cp:coreProperties>
</file>